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87" firstSheet="1" activeTab="15"/>
  </bookViews>
  <sheets>
    <sheet name="lapu saraksts" sheetId="1" r:id="rId1"/>
    <sheet name="paskaidrojuma" sheetId="2" r:id="rId2"/>
    <sheet name="PBK" sheetId="3" r:id="rId3"/>
    <sheet name="KOPS " sheetId="4" r:id="rId4"/>
    <sheet name="BS" sheetId="5" r:id="rId5"/>
    <sheet name="COK" sheetId="6" r:id="rId6"/>
    <sheet name="JUM" sheetId="7" r:id="rId7"/>
    <sheet name="FAS" sheetId="8" r:id="rId8"/>
    <sheet name="L D" sheetId="9" r:id="rId9"/>
    <sheet name="Darba Apjomi" sheetId="10" r:id="rId10"/>
    <sheet name="PBK 2" sheetId="11" r:id="rId11"/>
    <sheet name="KOPS 2" sheetId="12" r:id="rId12"/>
    <sheet name="L D 2" sheetId="13" r:id="rId13"/>
    <sheet name="JUM 2" sheetId="14" r:id="rId14"/>
    <sheet name="EL 2" sheetId="15" r:id="rId15"/>
    <sheet name="Darba Apjomi 2" sheetId="16" r:id="rId16"/>
  </sheets>
  <externalReferences>
    <externalReference r:id="rId19"/>
  </externalReferences>
  <definedNames>
    <definedName name="Excel_BuiltIn__FilterDatabase">'BS'!#REF!</definedName>
    <definedName name="Excel_BuiltIn__FilterDatabase1">'COK'!#REF!</definedName>
    <definedName name="Excel_BuiltIn__FilterDatabase2">'EL 2'!#REF!</definedName>
    <definedName name="Excel_BuiltIn__FilterDatabase3">'FAS'!#REF!</definedName>
    <definedName name="Excel_BuiltIn__FilterDatabase4" localSheetId="13">'JUM 2'!#REF!</definedName>
    <definedName name="Excel_BuiltIn__FilterDatabase4">'JUM'!#REF!</definedName>
    <definedName name="Excel_BuiltIn__FilterDatabase5">'L D 2'!#REF!</definedName>
    <definedName name="Excel_BuiltIn__FilterDatabase6">'L D'!#REF!</definedName>
    <definedName name="Excel_BuiltIn__FilterDatabase7">'paskaidrojuma'!#REF!</definedName>
    <definedName name="_xlnm.Print_Area" localSheetId="4">'BS'!$A$1:$P$55</definedName>
    <definedName name="_xlnm.Print_Area" localSheetId="5">'COK'!$A$1:$P$86</definedName>
    <definedName name="_xlnm.Print_Area" localSheetId="9">'Darba Apjomi'!$A$1:$E$318</definedName>
    <definedName name="_xlnm.Print_Area" localSheetId="15">'Darba Apjomi 2'!$A$1:$E$96</definedName>
    <definedName name="_xlnm.Print_Area" localSheetId="14">'EL 2'!$A$1:$P$47</definedName>
    <definedName name="_xlnm.Print_Area" localSheetId="7">'FAS'!$A$1:$P$101</definedName>
    <definedName name="_xlnm.Print_Area" localSheetId="6">'JUM'!$A$1:$P$125</definedName>
    <definedName name="_xlnm.Print_Area" localSheetId="13">'JUM 2'!$A$1:$P$39</definedName>
    <definedName name="_xlnm.Print_Area" localSheetId="3">'KOPS '!$A$1:$J$38</definedName>
    <definedName name="_xlnm.Print_Area" localSheetId="11">'KOPS 2'!$A$1:$J$38</definedName>
    <definedName name="_xlnm.Print_Area" localSheetId="8">'L D'!$A$1:$P$46</definedName>
    <definedName name="_xlnm.Print_Area" localSheetId="12">'L D 2'!$A$1:$P$57</definedName>
    <definedName name="_xlnm.Print_Area" localSheetId="0">'lapu saraksts'!$A$1:$D$54</definedName>
    <definedName name="_xlnm.Print_Area" localSheetId="1">'paskaidrojuma'!$A$1:$A$45</definedName>
    <definedName name="_xlnm.Print_Area" localSheetId="2">'PBK'!$A$1:$D$54</definedName>
    <definedName name="_xlnm.Print_Area" localSheetId="10">'PBK 2'!$A$1:$D$53</definedName>
  </definedNames>
  <calcPr fullCalcOnLoad="1"/>
</workbook>
</file>

<file path=xl/sharedStrings.xml><?xml version="1.0" encoding="utf-8"?>
<sst xmlns="http://schemas.openxmlformats.org/spreadsheetml/2006/main" count="2118" uniqueCount="421">
  <si>
    <t>KULTŪRAS NAMA VIENKĀRŠOTA RENOVĀCIJA</t>
  </si>
  <si>
    <t>GAISMAS IELA 17, ĶEKAVA, ĶEKAVAS NOVADS</t>
  </si>
  <si>
    <t xml:space="preserve"> </t>
  </si>
  <si>
    <t>Būves nosaukums:</t>
  </si>
  <si>
    <t>Objekta nosaukums:</t>
  </si>
  <si>
    <t>Objekta adrese:</t>
  </si>
  <si>
    <t>Pasūtījuma Nr.:</t>
  </si>
  <si>
    <t>PROJEKTA  T (TĀMES) DAĻAS SATURS</t>
  </si>
  <si>
    <t>Nr.p.k.</t>
  </si>
  <si>
    <t>Lpp.</t>
  </si>
  <si>
    <t>Titullapa</t>
  </si>
  <si>
    <t>Projekta saturs</t>
  </si>
  <si>
    <t>Paskaidrojuma raksts</t>
  </si>
  <si>
    <t>Tāme</t>
  </si>
  <si>
    <t>Darba apjomi iepirkumam</t>
  </si>
  <si>
    <t>PASKAIDROJUMA RAKSTS</t>
  </si>
  <si>
    <t xml:space="preserve">Tāme sastadīta pamatojoties uz KULTŪRAS NAMA VIENKĀRSOTAS RENOVACIJAS PROJEKTU, </t>
  </si>
  <si>
    <t>Pasūtītājs - ĶEKAVAS NOVADA PAŠVALDĪBAS KULTŪRAS AĢENTŪRA</t>
  </si>
  <si>
    <t xml:space="preserve">Tāme sastādīta atbilstoši finanšu piedāvajuma formai, saskaņā ar 19.12.2006. Ministru kabineta </t>
  </si>
  <si>
    <t>Noteikumiem Nr.1014 "Noteikumi par Latvijas Būvnormatīvu LBN 5014-06 "Būvizmaksu noteikšanas kartība"</t>
  </si>
  <si>
    <t>prasībām. Tāme norāda kopējo cenu, par kādu tiks veikti Tehniskajam projektam atbilstoši būvdarbi.</t>
  </si>
  <si>
    <t>Darbaspēka izmaksas</t>
  </si>
  <si>
    <t>Strādnieka vidēja stundu likme pieņemta pamatojoties uz situāciju darba tīrgu 2013.gadā - 4,28, 4,46, 5,01 Ls/h,</t>
  </si>
  <si>
    <t>Materialu izmaksas</t>
  </si>
  <si>
    <t>Mehānismu izmaksas</t>
  </si>
  <si>
    <t>Nolietojums ietver dažādu instrumentu un sīku mehānismu amortizāciju.</t>
  </si>
  <si>
    <t>Piegādātāja iekārtas tāmes cenā ieskaitīta palaišana, regulēšana un tās apgūšana</t>
  </si>
  <si>
    <t>Būvizmaksas ietver:</t>
  </si>
  <si>
    <t>*** virsizdevumi (t.sk. Darba aizsardzība) - 1% no tiešām izmaksām;</t>
  </si>
  <si>
    <t>*** peļņa - 1% no tiešām izmaksām;</t>
  </si>
  <si>
    <t>*** sociālais nodoklis - 24,09 % no darba algas;</t>
  </si>
  <si>
    <t>*** transporta izdevumi - 3% no materialu izmaksām;</t>
  </si>
  <si>
    <t>*** pievienotās vertības nodoklis (PVN) - 21%</t>
  </si>
  <si>
    <t>LBN 501-06, 3 pielikums</t>
  </si>
  <si>
    <t>APSTIPRINU</t>
  </si>
  <si>
    <t>(pasūtītāja paraksts un tā atsifrējums)</t>
  </si>
  <si>
    <t>Z.v.</t>
  </si>
  <si>
    <t>2013.gada__.___________</t>
  </si>
  <si>
    <t>PASŪTĪTĀJA BŪVNIECĪBAS KOPTĀME</t>
  </si>
  <si>
    <t>Būves adrese:</t>
  </si>
  <si>
    <t>Nr. P.k.</t>
  </si>
  <si>
    <t>Objekta nosaukums</t>
  </si>
  <si>
    <t>Objekta izmaksas (Ls)</t>
  </si>
  <si>
    <t>1. STĀVA VITRĪNU NOMAIŅA</t>
  </si>
  <si>
    <t>Kopā:</t>
  </si>
  <si>
    <t>Kopā ar finanšu rezerve neparedzētiem darbiem</t>
  </si>
  <si>
    <t>PVN (21%)</t>
  </si>
  <si>
    <t>Pavisam būvniecības izmaksas:</t>
  </si>
  <si>
    <t>Kopā</t>
  </si>
  <si>
    <t>Sastādija:</t>
  </si>
  <si>
    <t>(paraksts un tā atšifrējums, datums)</t>
  </si>
  <si>
    <t>Sertifikāta Nr.:</t>
  </si>
  <si>
    <t>Pārbaudīja:</t>
  </si>
  <si>
    <t>Būvprojekta vadītājs:</t>
  </si>
  <si>
    <t>LBN 501-06, 6 pielikums</t>
  </si>
  <si>
    <t>Kopsavilkuma aprēķini pa darbu veidiem vai konstruktīvajiem elementiem</t>
  </si>
  <si>
    <t>(Darba veids vai konstruktīvā elementa nosaukums)</t>
  </si>
  <si>
    <t>Par kopejo summu, Ls</t>
  </si>
  <si>
    <t>Kopējā darbietilpība, c/h</t>
  </si>
  <si>
    <t>Tāme sastādīta 2013.gada</t>
  </si>
  <si>
    <t>jūlijā</t>
  </si>
  <si>
    <t>Kods, tāmes Nr.</t>
  </si>
  <si>
    <t>Saisinājums</t>
  </si>
  <si>
    <t>Darba veids vai konstruktīvā elementa nosaukums</t>
  </si>
  <si>
    <t>Tāmes izmaksas (Ls)</t>
  </si>
  <si>
    <t>Tai skaitā</t>
  </si>
  <si>
    <t>Darbietilpība (c/h)</t>
  </si>
  <si>
    <t>darba alga (Ls)</t>
  </si>
  <si>
    <t>materiāli (Ls)</t>
  </si>
  <si>
    <t>mehānismi (Ls)</t>
  </si>
  <si>
    <t>1.Vispārējie būvdarbi</t>
  </si>
  <si>
    <t>0--1</t>
  </si>
  <si>
    <t xml:space="preserve">BS </t>
  </si>
  <si>
    <t>BŪVLAUKUMA SAGATAVOŠANA</t>
  </si>
  <si>
    <t>2</t>
  </si>
  <si>
    <t>1--1</t>
  </si>
  <si>
    <t>LOGI UN DURVIS</t>
  </si>
  <si>
    <t>3</t>
  </si>
  <si>
    <t>1--2</t>
  </si>
  <si>
    <t xml:space="preserve">COK </t>
  </si>
  <si>
    <t>COKOLA SILTINĀŠANA</t>
  </si>
  <si>
    <t>4</t>
  </si>
  <si>
    <t>1--3</t>
  </si>
  <si>
    <t xml:space="preserve">JUM </t>
  </si>
  <si>
    <t>JUMTA REMONTS UN SILTINĀŠANA</t>
  </si>
  <si>
    <t>FAS</t>
  </si>
  <si>
    <t>FASĀDES SILTINĀŠANA</t>
  </si>
  <si>
    <t>L D 2</t>
  </si>
  <si>
    <t>2. Speciālie būvdarbi</t>
  </si>
  <si>
    <t>2--1</t>
  </si>
  <si>
    <t>APGAISMOJUMS</t>
  </si>
  <si>
    <t xml:space="preserve">Virsizdevumi </t>
  </si>
  <si>
    <t>t.sk.darba aizsardzība</t>
  </si>
  <si>
    <t xml:space="preserve">Peļņa </t>
  </si>
  <si>
    <t xml:space="preserve">Darba devēja soc.nodoklis </t>
  </si>
  <si>
    <t>Pavisam kopā</t>
  </si>
  <si>
    <t>Parbaudija:</t>
  </si>
  <si>
    <t>LBN 501-06, 5 pielikums</t>
  </si>
  <si>
    <t>LOKĀLĀ TĀME Nr.</t>
  </si>
  <si>
    <t>Tāme sastādīta 2013. gada tirgus cenās, pamatojoties uz AR daļas rasejumiem</t>
  </si>
  <si>
    <t>Tāmes izmaksas:</t>
  </si>
  <si>
    <t>Tāme sastādīta:</t>
  </si>
  <si>
    <t>gada</t>
  </si>
  <si>
    <t>jūlija</t>
  </si>
  <si>
    <t>Kods</t>
  </si>
  <si>
    <t>Darba nosaukums</t>
  </si>
  <si>
    <t>Mērvienība</t>
  </si>
  <si>
    <t>Daudzums</t>
  </si>
  <si>
    <t>Vienības izmaksas</t>
  </si>
  <si>
    <t>Kopā uz visu apjomu</t>
  </si>
  <si>
    <t>laika norma (c/h)</t>
  </si>
  <si>
    <t>darbietilpība (c/h)</t>
  </si>
  <si>
    <t>1</t>
  </si>
  <si>
    <t>1. BŪVLAUKUMA SAGATAVOŠANA</t>
  </si>
  <si>
    <t>03-01900</t>
  </si>
  <si>
    <t>Informācijas stenda uzstādīšana</t>
  </si>
  <si>
    <t>gab</t>
  </si>
  <si>
    <t>DVP projekta izstrāde un saskaņošana</t>
  </si>
  <si>
    <t>03-01000</t>
  </si>
  <si>
    <t>Pagaidu žoga montāža un demontāža</t>
  </si>
  <si>
    <t>m</t>
  </si>
  <si>
    <t>Pagaidu žoga  noma</t>
  </si>
  <si>
    <t>03-01800</t>
  </si>
  <si>
    <t xml:space="preserve">Strādnieku konteinera uzstādīšana </t>
  </si>
  <si>
    <t xml:space="preserve">Strādnieku konteinera noma </t>
  </si>
  <si>
    <t>mēn.</t>
  </si>
  <si>
    <t xml:space="preserve">Biroja konteinera uzstādīšana </t>
  </si>
  <si>
    <t xml:space="preserve">Biroja konteinera noma </t>
  </si>
  <si>
    <t>Materiālu konteineru uzstādīšana</t>
  </si>
  <si>
    <t>Materiālu konteineru noma</t>
  </si>
  <si>
    <t>Konteinera transportēšana</t>
  </si>
  <si>
    <t>reiss</t>
  </si>
  <si>
    <t>WC noma ar apkalpošanu</t>
  </si>
  <si>
    <t>03-01200</t>
  </si>
  <si>
    <t>Pagaidu elektropieslēgums</t>
  </si>
  <si>
    <t>03-01400</t>
  </si>
  <si>
    <t>Pagaidu ūdensvada pieslēgums</t>
  </si>
  <si>
    <t>01-24000</t>
  </si>
  <si>
    <t>Pagaidu nojūmes izgatavošana no koka un finiera virs esošām ieejas mezgliem</t>
  </si>
  <si>
    <t>kompl</t>
  </si>
  <si>
    <t>Bridinājuma zīmes uz inventāra žoga</t>
  </si>
  <si>
    <t>Materialu, grunts apmaiņas un būvgružu transporta izdevumi</t>
  </si>
  <si>
    <t>Tiešas izmaksas kopā</t>
  </si>
  <si>
    <t>Virsizdevumi</t>
  </si>
  <si>
    <t>t.sk. Darba aizsardzība</t>
  </si>
  <si>
    <t>Peļņa</t>
  </si>
  <si>
    <t>Darba devēja soc. Nodoklis</t>
  </si>
  <si>
    <t>Pavisam kopā bez PVN</t>
  </si>
  <si>
    <t>PVN 21%</t>
  </si>
  <si>
    <t>Pavisam kopā ar PVN</t>
  </si>
  <si>
    <t>Pārbaudija:</t>
  </si>
  <si>
    <t>LOGU UN DURVJU MONTĀŽA</t>
  </si>
  <si>
    <t>Pasūtītajs:</t>
  </si>
  <si>
    <t>1. LOGU MONTĀŽA</t>
  </si>
  <si>
    <t>08-03000</t>
  </si>
  <si>
    <t>Logs L1 ar montāžu, 2650*2090 mm, (PVC logs,, siltumizolācija 1,4 W/m2K), pelēks/balts</t>
  </si>
  <si>
    <t>Logs L2 ar montāžu, 5400*2090 mm, (PVC logs,, siltumizolācija 1,4 W/m2K), pelēks/balts</t>
  </si>
  <si>
    <t>Logs L2-1 ar montāžu, 5400*2090 mm, (PVC logs,, siltumizolācija 1,4 W/m2K) ,pelēks/balts</t>
  </si>
  <si>
    <t>Logs L3 ar montāžu, 1120*2000 mm, (PVC logs,, siltumizolācija 1,4 W/m2K), pelēks/balts</t>
  </si>
  <si>
    <t>Logs L4 ar montāžu, 1000*1250 mm, (PVC logs,, siltumizolācija 1,4 W/m2K), pelēks/balts</t>
  </si>
  <si>
    <t>Logs L5 ar montāžu, 1000*2030 mm, (PVC logs,, siltumizolācija 1,4 W/m2K), pelēks/balts</t>
  </si>
  <si>
    <t>Logs L6 ar montāžu, 1050*1860 mm, (PVC logs,, siltumizolācija 1,4 W/m2K), pelēks/balts</t>
  </si>
  <si>
    <t>Logs L7 ar montāžu, 1100*1500 mm, (PVC logs,, siltumizolācija 1,4 W/m2K), pelēks/balts</t>
  </si>
  <si>
    <t>Logs L8 ar montāžu, 1300*2130 mm, (PVC logs,, siltumizolācija 1,4 W/m2K), pelēks/balts, ar laminēto stikla margu</t>
  </si>
  <si>
    <t>Logs L9 ar montāžu, 2570*1900 mm, (PVC logs,, siltumizolācija 1,4 W/m2K), pelēks/balts</t>
  </si>
  <si>
    <t>Logs L10 ar montāžu, 1850*1500 mm, (PVC logs,, siltumizolācija 1,4 W/m2K), pelēks/balts</t>
  </si>
  <si>
    <t>Logs L11 ar montāžu, 1450*770 mm, (PVC logs,, siltumizolācija 1,4 W/m2K), pelēks/balts</t>
  </si>
  <si>
    <t>Montāžas materiāli (putas, enkuri, dībeļi utt.)</t>
  </si>
  <si>
    <t>Iekšējo MDF palodžu platumā līdz 300 mm montāža</t>
  </si>
  <si>
    <t>tek.m</t>
  </si>
  <si>
    <t>Ārējo skārda palodžu montāža, 300-350 mm platumā</t>
  </si>
  <si>
    <t>2. DURVJU MONTĀŽA</t>
  </si>
  <si>
    <t>07-11000</t>
  </si>
  <si>
    <t>Durvis D-1 ar montāžu, 1800*3020 mm (AL, siltumizolācija 1,4 W/m2K)</t>
  </si>
  <si>
    <t>Durvis D-2 ar montāžu, 900*2100 mm (AL, siltumizolācija 1,4 W/m2K)</t>
  </si>
  <si>
    <t>Durvis D-3 ar montāžu, 1200*2100 mm (AL, siltumizolācija 1,4 W/m2K)</t>
  </si>
  <si>
    <t>Durvis D-5 ar montāžu, 950*1830 mm (metāla, siltumizolācija 1,4 W/m2K)</t>
  </si>
  <si>
    <t>1. COKOLA SILTINĀŠANA</t>
  </si>
  <si>
    <t>03-02100</t>
  </si>
  <si>
    <t>Zemes rakšanas darbi (1200 mm no grunts esošās virsmas)</t>
  </si>
  <si>
    <t>21-00000</t>
  </si>
  <si>
    <t>Pamatu sienas tīrīšana, rūpīga piesūcināšana virsmas ar ūdeni</t>
  </si>
  <si>
    <t>m2</t>
  </si>
  <si>
    <t>13-00000</t>
  </si>
  <si>
    <t>Cokola paneļu apstrāde ar Skrepa M600 sauso injekciju maisījumu (Penetron)</t>
  </si>
  <si>
    <t>Skrepa M600</t>
  </si>
  <si>
    <t>kg</t>
  </si>
  <si>
    <t>Cokola paneļu apstrāde ar dziļi impregnējamo hidroizolācijas materiālu Penetron</t>
  </si>
  <si>
    <t>Penetron</t>
  </si>
  <si>
    <t>Siltumizolācijas montāža</t>
  </si>
  <si>
    <t>Ekstrudēts polistirols 100 mm</t>
  </si>
  <si>
    <t>Līme pamatu sienas līdzināšanai (vidēji 6 kg uz 1 m2)</t>
  </si>
  <si>
    <t>Līme polistirolām pie pamatu sienas (vidēji 6 kg uz 1 m2)</t>
  </si>
  <si>
    <t>Dībeļi polstirolam stiprināšanai pie sienas (videji 5 gab uz 1 m2)</t>
  </si>
  <si>
    <t>Stiklašķiedras sieta iestrāde līmjavās kartā</t>
  </si>
  <si>
    <t>Stiklašķiedras siets</t>
  </si>
  <si>
    <t>Līme stiklašķiedras sieta līmēšanai pie polistirola (vidēji 5 kg uz 1 m2)</t>
  </si>
  <si>
    <t>PVC armēti stūri ar sietu</t>
  </si>
  <si>
    <t>Dekoratīvais apmetuma uzklāšana</t>
  </si>
  <si>
    <t>Dekoratīvais apmetums 2 mm</t>
  </si>
  <si>
    <t>Cokola krāsošana, h=600 mm</t>
  </si>
  <si>
    <t>Fasādes krāsa</t>
  </si>
  <si>
    <t>l</t>
  </si>
  <si>
    <t>Krāsas tonēšana  tumšājā tonī</t>
  </si>
  <si>
    <t>14-00000</t>
  </si>
  <si>
    <t>Laistīsanas krānu pagarināšana</t>
  </si>
  <si>
    <t>07-13000</t>
  </si>
  <si>
    <t>Cinkotas metāla margas montāža</t>
  </si>
  <si>
    <t>2. KĀPŅU REMONTS Nr.1</t>
  </si>
  <si>
    <t>Betona kāpņu tīrīšana, rūpīga virsmas piesūcināšana  ar ūdeni</t>
  </si>
  <si>
    <t>Betona kāpņu apstrāde ar Skrepa M600 sauso injekciju maisījumu (Penetron)</t>
  </si>
  <si>
    <t>Betona kāpņu apstrāde ar dziļi impregnējamo hidroizolācijas materiālu Penetron</t>
  </si>
  <si>
    <t>07-00000</t>
  </si>
  <si>
    <t>Cinkotu metāla margu izgatavošana un montāža</t>
  </si>
  <si>
    <t xml:space="preserve">3. PAGRABA IEEJAS MEZGLA REMONTS </t>
  </si>
  <si>
    <t>Atbalsta sienas tīrīšana, rūpīga virsmas piesūcināšana  ar ūdeni</t>
  </si>
  <si>
    <t>Atbalsta sienas apstrāde ar Skrepa M600 sauso injekciju maisījumu (Penetron)</t>
  </si>
  <si>
    <t>Atbalsta sienu apstrāde ar dziļi impregnējamo hidroizolācijas materiālu Penetron</t>
  </si>
  <si>
    <t>Atbalsta sienas krāsošana</t>
  </si>
  <si>
    <t>09-09000</t>
  </si>
  <si>
    <t>Atbalsta sienas augšējas daļās apdare ar cinkotu skārdu, 150+500+150 mm</t>
  </si>
  <si>
    <t>4. APMALES ATJAUNOŠANA</t>
  </si>
  <si>
    <t>Zemes pieberšana atpakaļ ar blietēšānu</t>
  </si>
  <si>
    <t>Smilts pieberšana 100 mm ar blietēšānu</t>
  </si>
  <si>
    <t>Dolomīta šķembu pieberšana ar blietēšanu 100 mm</t>
  </si>
  <si>
    <t>34-00000</t>
  </si>
  <si>
    <t>Apmales betonēšana, 600 mm</t>
  </si>
  <si>
    <t>35-00000</t>
  </si>
  <si>
    <t>Zālāja atjaunošana 1 m platumā</t>
  </si>
  <si>
    <t>Asfaltēšanas darbi, paredzot sagatavošanas darbus</t>
  </si>
  <si>
    <t xml:space="preserve">1. JUMTA IZBŪVE  </t>
  </si>
  <si>
    <t>Siltumizloācijas ieklāšana, pārklājot šuves, 3 . Kārtas</t>
  </si>
  <si>
    <t>Cietā vate Paroc ROS 30, 100 mm</t>
  </si>
  <si>
    <t>Cietā vate Paroc ROS 30, 60 mm</t>
  </si>
  <si>
    <t>Cietā vate Paroc ROB 50, 40 mm</t>
  </si>
  <si>
    <t>Līme vates stiprināšanai</t>
  </si>
  <si>
    <t>Dībeļi vates stiprināšanai, l=260 mm</t>
  </si>
  <si>
    <t>09-00200</t>
  </si>
  <si>
    <t>Jumta mīkstā seguma ieklāšana</t>
  </si>
  <si>
    <t>Apakšklājs, 4,5 kg/m2</t>
  </si>
  <si>
    <t>Virsklājs, 5,0 kg/m2</t>
  </si>
  <si>
    <t>Gāze</t>
  </si>
  <si>
    <t>Palīgmateriāli</t>
  </si>
  <si>
    <t>09-09129</t>
  </si>
  <si>
    <t>Aeratoru montāža</t>
  </si>
  <si>
    <t>Skārda lāsenis</t>
  </si>
  <si>
    <t>09-15000</t>
  </si>
  <si>
    <t xml:space="preserve">Jumta notekas montāža </t>
  </si>
  <si>
    <t>09-17000</t>
  </si>
  <si>
    <t xml:space="preserve">Jumta teknes montāža </t>
  </si>
  <si>
    <t>2 JUMTA IZBŪVE  VIRS GALVENĀS IEEJAS</t>
  </si>
  <si>
    <t>Dībeļi vates stiprināšanai, l=160 mm</t>
  </si>
  <si>
    <t>Līme stiklašķiedras sieta līmēšanai uz vates (vidēji 5 kg uz 1 m2)</t>
  </si>
  <si>
    <t>Fasādes krāsošana</t>
  </si>
  <si>
    <t xml:space="preserve">Krāsas tonēšana  </t>
  </si>
  <si>
    <t>3. VENTILĀCIJAS IZVADU PAGARINĀŠANA</t>
  </si>
  <si>
    <t>16-00000</t>
  </si>
  <si>
    <t>Kanalizācijas izvada d.100 mm pagarināšana virs jaunā jumta</t>
  </si>
  <si>
    <t>Skārda apšuvums PVC caurulei d.100 un skārda jumtiņa montāža virs tās</t>
  </si>
  <si>
    <t>06-20000</t>
  </si>
  <si>
    <t>Esošā mūra ventilācijas izvada pagarināšana</t>
  </si>
  <si>
    <t>m3</t>
  </si>
  <si>
    <t>10-04000</t>
  </si>
  <si>
    <t>Apmetuma izveide mūra ventilācijas izvadiem</t>
  </si>
  <si>
    <t>10-05000</t>
  </si>
  <si>
    <t>Apmetuma krāsošana</t>
  </si>
  <si>
    <t>Skārda apšuvums virs jumta</t>
  </si>
  <si>
    <t>Skārda ''cepures'' montāža virs mūra ventilācijas izvada</t>
  </si>
  <si>
    <t>17-00000</t>
  </si>
  <si>
    <t>Esošo ventilācijas kanālu tīrīšana</t>
  </si>
  <si>
    <t>17-42000</t>
  </si>
  <si>
    <t>Esošas ventilācijas iekārtas uz jumta demontāža /uz jumta izbūves laiku/</t>
  </si>
  <si>
    <t>Palīgdarbi un palīgmateriāli</t>
  </si>
  <si>
    <t>4. PLAKANĀ JUMTA REMONTS VIRS IEEJAS (1 komplekts)</t>
  </si>
  <si>
    <t>Betona jumta tīrīšana, rūpīga piesūcināšana virsmas ar ūdeni</t>
  </si>
  <si>
    <t>Betona jumta laukuma apstrāde ar Skrepa M600 sauso injekciju maisījumu (Penetron)</t>
  </si>
  <si>
    <t>Betona jumta laukuma apstrāde ar dziļi impregnējamo hidroizolācijas materiālu Penetron</t>
  </si>
  <si>
    <t xml:space="preserve">Siltumizolācija 120 mm, Paroc FAS 4 vai ekvivalents. akmens vates plātnes (λ=0,037 W/(m*K)),  </t>
  </si>
  <si>
    <t>Līme siltumizolācijas līmēšana pie virsmas (vidēji 5 kg uz 1 m2)</t>
  </si>
  <si>
    <t>Dībeļi  (ar metāla naglu) siltumizolācijas stiprināšanai pie virsmas (videji 6 gab uz 1 m2)</t>
  </si>
  <si>
    <t>Griestu krāsošana</t>
  </si>
  <si>
    <t>09-09500</t>
  </si>
  <si>
    <t>Pieslēgums pie sienas</t>
  </si>
  <si>
    <t>Lietus ūdens teknes montāža</t>
  </si>
  <si>
    <t>09-16000</t>
  </si>
  <si>
    <t>Lietus ūdens notekas montāža</t>
  </si>
  <si>
    <t>18-03000</t>
  </si>
  <si>
    <t>Apgaismojuma montāža</t>
  </si>
  <si>
    <t>Līgumcena</t>
  </si>
  <si>
    <t>Kājslauka montāža un apdare apkārt</t>
  </si>
  <si>
    <t>1. DEMONTĀŽAS DARBI</t>
  </si>
  <si>
    <t>02-05000</t>
  </si>
  <si>
    <t>Logu demontāža</t>
  </si>
  <si>
    <t>Durvju demontāža</t>
  </si>
  <si>
    <t>Ķieģeļa griešana zem palodzēm</t>
  </si>
  <si>
    <t>Skārda palodžu demontāža</t>
  </si>
  <si>
    <t>Jumta renes demontāža</t>
  </si>
  <si>
    <t>Jumta notekas demontāža</t>
  </si>
  <si>
    <t>Betona apmales demontāža</t>
  </si>
  <si>
    <t>Margu demontāža</t>
  </si>
  <si>
    <t>Ārēja apgaismojuma uz fasādes demontāža</t>
  </si>
  <si>
    <t>Zibensaizsardzības demontāža</t>
  </si>
  <si>
    <t>Bojāto ķieģeļu demontāža uz fasādes</t>
  </si>
  <si>
    <t>Balkona demontāža</t>
  </si>
  <si>
    <t>Citi demontāžas darbi</t>
  </si>
  <si>
    <t>cilv/st</t>
  </si>
  <si>
    <t>02-20000</t>
  </si>
  <si>
    <t>Būvgrūžu izvešana un utilizācija</t>
  </si>
  <si>
    <t>1. BOJĀTO ĶIEĢEĻU VIETU APSTRĀDE</t>
  </si>
  <si>
    <t>Sienu gruntēšana, apmešana bojāto ķieģeļu vietās</t>
  </si>
  <si>
    <t>2. LOGU AILU APDARE NO IEKŠPUSES</t>
  </si>
  <si>
    <t>Logu ailu gruntēšana, apmešana, iestrādajot stūros Al ļeņķus</t>
  </si>
  <si>
    <t>Logu ailu špaktelēšana</t>
  </si>
  <si>
    <t>Logu ailu krāsošana</t>
  </si>
  <si>
    <t>3. DURVJU AILU APDARE NO IEKŠPUSES</t>
  </si>
  <si>
    <t>Durvju ailu gruntēšana, apmešana, iestrādajot stūros Al ļeņķus</t>
  </si>
  <si>
    <t>Durvju ailu špaktelēšana</t>
  </si>
  <si>
    <t>Durvju ailu krāsošana</t>
  </si>
  <si>
    <t>4. SIENU PLAISU REMONTS</t>
  </si>
  <si>
    <t>Fasādes atjaunošana ar cementa javu (bojājuma vietās un plaisas, precizēt dabā) konstruktīvi jāpastiprina, iestrādājot mūros konstruktīvo stiegrojumu, no ārpuses iefrēzējot gropes sienās un uz cementa smilts javas ar Penetronu iestrādājot Ø12 BSt500S stiegrojumu katrā 4. mūra šuvē (vietu skaits precīzi nav zināms)</t>
  </si>
  <si>
    <t>5. GRIESTU REMONTS</t>
  </si>
  <si>
    <t>Esošo piekārto griestu demontāža un montāža atpakaļ</t>
  </si>
  <si>
    <t>1. FASĀDES SILTINĀŠANA</t>
  </si>
  <si>
    <t>01-01200</t>
  </si>
  <si>
    <t>Sastatņu montāža un demontāža</t>
  </si>
  <si>
    <t>Aisargsiets</t>
  </si>
  <si>
    <t>Sastatņu noma</t>
  </si>
  <si>
    <t>Logu un durvju nosegšana ar plēvi</t>
  </si>
  <si>
    <t>Esošās fasades tīrīšana, gruntēšana</t>
  </si>
  <si>
    <t>Fasādes apstrāde ar Skrepa M600 sauso injekciju maisījumu (Penetron) (apmēram 5% no fasādes platības, bojājumu vietās)</t>
  </si>
  <si>
    <t>Fasādes virsmas līdzināšana ar līmjavu</t>
  </si>
  <si>
    <t>Līmjava (vīdēji 5 kg uz 1 m2)</t>
  </si>
  <si>
    <t xml:space="preserve">Siltumizolācija 100 mm, Paroc FAS 4 vai ekvivalents. akmens vates plātnes (λ=0,037 W/(m*K)),  </t>
  </si>
  <si>
    <t>Siltumizolācija 50 mm, Paroc FAS 4 vai ekvivalents. akmens vates plātnes (λ=0,037 W/(m*K)),  plāknes izlīdzināšanai</t>
  </si>
  <si>
    <t>Līme siltumizolācijas līmēšana pie sienas (vidēji 5 kg uz 1 m2)</t>
  </si>
  <si>
    <t>Dībeļi  (ar metāla naglu) siltumizolācijas stiprināšanai pie sienas (videji 6 gab uz 1 m2)</t>
  </si>
  <si>
    <t>Siltumizolācijas nesošais profils virs cokola kopā ar lāseni, 100 mm, Al</t>
  </si>
  <si>
    <t>Tvaika caurlaidīgā pašplatinošā, blīvējošā lente (no abām pusēm) logiem</t>
  </si>
  <si>
    <t>Logu ailu siltināšana ar cieto vati 30 mm Paroc  vai ekvivalentu</t>
  </si>
  <si>
    <t xml:space="preserve">Siltumizolācija 30 mm, Paroc FAS 4 vai ekvivalents. akmens vates plātnes (λ=0,037 W/(m*K)),  </t>
  </si>
  <si>
    <t>Dībeļi  (ar metāla naglu) siltumizolācijas stiprināšanai pie sienas (videji 3 gab uz 1 tek/m)</t>
  </si>
  <si>
    <t>Logu ailu siltināšana ar cieto vati 30 mm PAROC FAB3 vai ekvivalentu zem palodzes</t>
  </si>
  <si>
    <t>Palīgmateriāli (stūrīši, silikons utt)</t>
  </si>
  <si>
    <t>Dekoratīva elementa  un reklāmas demontāža un montāža atpakaļ, paredzot stiprinājumu pagarināšanu</t>
  </si>
  <si>
    <t>Karoga tūrētāja montāža</t>
  </si>
  <si>
    <t>Mājas adreses plāksnītes montāža</t>
  </si>
  <si>
    <t>1.STĀVA VITRĪNU NOMAIŅA</t>
  </si>
  <si>
    <t>Logs L12 ar montāžu, 9300*2100 mm, (AL vitrīna, siltumizolācija 1,4 W/m2K), pelēks/balts</t>
  </si>
  <si>
    <t>Logs L13 ar montāžu, 9500*2100 mm, (AL vitrīna, siltumizolācija 1,4 W/m2K), pelēks/balts, bez durvim D-4</t>
  </si>
  <si>
    <t>Logs L14 ar montāžu, 5400*4200 mm, (AL vitrīna, siltumizolācija 1,4 W/m2K), pelēks/balts</t>
  </si>
  <si>
    <t>Logu ailu apdare no iekšpuses un no ārpuses</t>
  </si>
  <si>
    <t>Durvis D-4 ar montāžu, 1400*3020 mm (AL, siltumizolācija 1,4 W/m2K)</t>
  </si>
  <si>
    <t>Tāme sastādīta 2013. gada tirgus cenās, pamatojoties uz EL daļas rasejumiem</t>
  </si>
  <si>
    <t>1. LED APGAISMOJUMS</t>
  </si>
  <si>
    <t>18-03020</t>
  </si>
  <si>
    <t>Virs durvīm uz leju vērsti gaismas ķermenis 896000 ARES Paola IP 65 2x18W.
Lietais alumīnijs, stikls</t>
  </si>
  <si>
    <t>Uz jumta (uz augšu vērsts) prožektors 525072 ARES Perseo 16 120 gradi 16W IP65</t>
  </si>
  <si>
    <t>Pie kolonnām (uz augšu vērsts) prožektors ARES Perseo 9 10 gradi 9W IP65</t>
  </si>
  <si>
    <t>Territorijas izgaismošanās prožektori ARES Perseo 30 asymetric optic 30W IP65</t>
  </si>
  <si>
    <t>Uz leju vērsti gaismas ķermeņi ARES Perseo 16 40 gradi 16W IP65</t>
  </si>
  <si>
    <t>Ēkas dekoratīvā elementa izgaismošanas prožektors, pie fasādes ARES 109245100 RENATO LED L955, arkronšteiniem, 18W IP65</t>
  </si>
  <si>
    <t>ĶEKAVAS NOVADA  PAŠVALDĪBAS KULTŪRAS AĢENTŪRA</t>
  </si>
  <si>
    <t>DARBA APJOMI IEPIRKUMAM</t>
  </si>
  <si>
    <t>LOKĀLĀ TĀME Nr.0--1</t>
  </si>
  <si>
    <t>LOKĀLĀ TĀME Nr. 1--1</t>
  </si>
  <si>
    <t>LOKĀLĀ TĀME Nr. 1--2</t>
  </si>
  <si>
    <t>LOKĀLĀ TĀME Nr. 1--3</t>
  </si>
  <si>
    <t>LOKĀLĀ TĀME Nr. 2--1</t>
  </si>
  <si>
    <r>
      <t>x</t>
    </r>
    <r>
      <rPr>
        <sz val="10"/>
        <color indexed="10"/>
        <rFont val="Times New Roman"/>
        <family val="1"/>
      </rPr>
      <t xml:space="preserve"> </t>
    </r>
    <r>
      <rPr>
        <sz val="10"/>
        <rFont val="Times New Roman"/>
        <family val="1"/>
      </rPr>
      <t>%</t>
    </r>
  </si>
  <si>
    <r>
      <t xml:space="preserve">x </t>
    </r>
    <r>
      <rPr>
        <sz val="10"/>
        <rFont val="Times New Roman"/>
        <family val="1"/>
      </rPr>
      <t>%</t>
    </r>
  </si>
  <si>
    <t xml:space="preserve">Pavisam kopā ar PVN </t>
  </si>
  <si>
    <t>2--2</t>
  </si>
  <si>
    <t>3--1</t>
  </si>
  <si>
    <t>JUM  2</t>
  </si>
  <si>
    <t>EL 2</t>
  </si>
  <si>
    <t>LOKĀLĀ TĀME Nr. 3--1</t>
  </si>
  <si>
    <t>LOKĀLĀ TĀME Nr. 2--2</t>
  </si>
  <si>
    <t>1--4</t>
  </si>
  <si>
    <t>5</t>
  </si>
  <si>
    <t>L D</t>
  </si>
  <si>
    <t>LOKĀLĀ TĀME Nr. 1--4</t>
  </si>
  <si>
    <t>4-21</t>
  </si>
  <si>
    <t>22-28</t>
  </si>
  <si>
    <t xml:space="preserve">Materiāli izcenoti 2012.gada cenās </t>
  </si>
  <si>
    <t xml:space="preserve">Mehānismu un iekārtu nomas </t>
  </si>
  <si>
    <t xml:space="preserve">Sastādīja: </t>
  </si>
  <si>
    <t>Sertifikāta Nr.</t>
  </si>
  <si>
    <t>Tāme sastādīta       .gada</t>
  </si>
  <si>
    <t xml:space="preserve"> laika normas pieņemtas pēc BIK kataloga</t>
  </si>
  <si>
    <t>darba samaksas likme (EURO/h)</t>
  </si>
  <si>
    <t>darba alga (EURO)</t>
  </si>
  <si>
    <t>materiāli (EURO)</t>
  </si>
  <si>
    <t>mehānismi (EURO)</t>
  </si>
  <si>
    <t>Kopā (EURO)</t>
  </si>
  <si>
    <t>summa (EURO)</t>
  </si>
  <si>
    <t>EURO</t>
  </si>
  <si>
    <t>Esošas ventilācijas iekārtas uz jumta montāža atpakaļ</t>
  </si>
  <si>
    <t>Veidņu finieris ar stiprinjumiem</t>
  </si>
  <si>
    <t>Betons C30/37</t>
  </si>
  <si>
    <t>Metāla fibra, 20 kg/m3</t>
  </si>
  <si>
    <t>Pamatu ibūve ventilācijas iekārtai</t>
  </si>
  <si>
    <t>Amortizācijas plāksnes montāža, Isolgumma ''megamat antivibration pads'' vi analogs</t>
  </si>
  <si>
    <t>Cinkota skārda noseglīstes ar stiprinājumiem</t>
  </si>
  <si>
    <t>05-20000</t>
  </si>
  <si>
    <t>6. FASĀDES SILTINĀŠANA</t>
  </si>
  <si>
    <t>Cinkoto metala kāpņu montāža,  5000*800 mm</t>
  </si>
  <si>
    <t>Impregnētas koka latas 50*100*1000 mm, stiprināmās pie betona</t>
  </si>
  <si>
    <t>Palīgmateriāli un palīgdarbi (kabeļi, stiprinājumi utt.)</t>
  </si>
  <si>
    <t>.Zem atsevišķām lietus teknēm  izveidot lietus savākšanas un filtrācijas cauruļu sistēma analogi esošajām. (Ierakt filtrācijas  caurules D200, dziļums 1100 mm ~ 5m  paralēli puķu dobē un uzstādīt savākšanas kolektoru (PVC treps) zem teknes bruģī).</t>
  </si>
  <si>
    <t>Laminēta stikla pārsegs - pagrabstāva loga šahtai /pie pagalma ieejas = 2m2.</t>
  </si>
  <si>
    <t>Siltumizloācijas ieklāšana jumtam, pārklājot šuves, 3. kārtas</t>
  </si>
  <si>
    <t>Siltumizloācijas ieklāšana: Paroc ROB 50, 100 mm- Siltinājums no apakšas un sāna malai</t>
  </si>
  <si>
    <t>42.99</t>
  </si>
  <si>
    <t>18-23000</t>
  </si>
  <si>
    <t>Zibensaizsrdības ierīkošana ar 4 zemējumu punktu izveidi</t>
  </si>
  <si>
    <t>Lieveņu grīdas remonts - izlīdzinot betona segumu, pēc durvju montāžas un sienu siltināšanas, betona pakāpienu iveidot no dedzināta granīta plāksnēm 25 mm, paredzot no ši materiāla arī pretpakapienus</t>
  </si>
  <si>
    <t xml:space="preserve"> Galvenās ieejas kāpņu izlīmeņošana, veidojot vienāda augstuma</t>
  </si>
  <si>
    <t xml:space="preserve"> Kāpnēm piegulošo betona plātņu izlīmeņošana</t>
  </si>
  <si>
    <t xml:space="preserve">kompl </t>
  </si>
  <si>
    <t>*** pasūtītāja finanšu rezerve neparedzētiem darbiem - 5%</t>
  </si>
  <si>
    <t>Finanšu rezerve neparedzētiem darbiem, 5 %</t>
  </si>
</sst>
</file>

<file path=xl/styles.xml><?xml version="1.0" encoding="utf-8"?>
<styleSheet xmlns="http://schemas.openxmlformats.org/spreadsheetml/2006/main">
  <numFmts count="1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mm/yy"/>
    <numFmt numFmtId="165" formatCode="mmm\ dd"/>
    <numFmt numFmtId="166" formatCode="#,##0.0"/>
    <numFmt numFmtId="167" formatCode="&quot;Yes&quot;;&quot;Yes&quot;;&quot;No&quot;"/>
    <numFmt numFmtId="168" formatCode="&quot;True&quot;;&quot;True&quot;;&quot;False&quot;"/>
    <numFmt numFmtId="169" formatCode="&quot;On&quot;;&quot;On&quot;;&quot;Off&quot;"/>
    <numFmt numFmtId="170" formatCode="0.0"/>
  </numFmts>
  <fonts count="46">
    <font>
      <sz val="10"/>
      <name val="Arial"/>
      <family val="2"/>
    </font>
    <font>
      <sz val="11"/>
      <color indexed="9"/>
      <name val="Calibri"/>
      <family val="2"/>
    </font>
    <font>
      <sz val="11"/>
      <color indexed="8"/>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b/>
      <sz val="18"/>
      <color indexed="56"/>
      <name val="Cambria"/>
      <family val="2"/>
    </font>
    <font>
      <sz val="8"/>
      <name val="LVHelvetica"/>
      <family val="0"/>
    </font>
    <font>
      <sz val="10"/>
      <name val="Times New Roman"/>
      <family val="1"/>
    </font>
    <font>
      <sz val="8"/>
      <name val="Times New Roman"/>
      <family val="1"/>
    </font>
    <font>
      <b/>
      <sz val="10"/>
      <name val="Times New Roman"/>
      <family val="1"/>
    </font>
    <font>
      <b/>
      <sz val="12"/>
      <name val="Times New Roman"/>
      <family val="1"/>
    </font>
    <font>
      <sz val="11"/>
      <name val="Times New Roman"/>
      <family val="1"/>
    </font>
    <font>
      <b/>
      <sz val="14"/>
      <name val="Times New Roman"/>
      <family val="1"/>
    </font>
    <font>
      <b/>
      <sz val="11"/>
      <name val="Times New Roman"/>
      <family val="1"/>
    </font>
    <font>
      <sz val="11"/>
      <color indexed="10"/>
      <name val="Times New Roman"/>
      <family val="1"/>
    </font>
    <font>
      <sz val="10"/>
      <color indexed="10"/>
      <name val="Times New Roman"/>
      <family val="1"/>
    </font>
    <font>
      <sz val="10"/>
      <color indexed="9"/>
      <name val="Times New Roman"/>
      <family val="1"/>
    </font>
    <font>
      <b/>
      <sz val="9"/>
      <name val="Times New Roman"/>
      <family val="1"/>
    </font>
    <font>
      <b/>
      <sz val="8"/>
      <name val="Times New Roman"/>
      <family val="1"/>
    </font>
    <font>
      <sz val="8"/>
      <name val="Arial"/>
      <family val="2"/>
    </font>
    <font>
      <sz val="9"/>
      <name val="Times New Roman"/>
      <family val="1"/>
    </font>
    <font>
      <b/>
      <u val="single"/>
      <sz val="10"/>
      <name val="Times New Roman"/>
      <family val="1"/>
    </font>
    <font>
      <b/>
      <sz val="10"/>
      <color indexed="10"/>
      <name val="Times New Roman"/>
      <family val="1"/>
    </font>
    <font>
      <b/>
      <sz val="8"/>
      <color indexed="10"/>
      <name val="Times New Roman"/>
      <family val="1"/>
    </font>
    <font>
      <sz val="8"/>
      <color indexed="10"/>
      <name val="Times New Roman"/>
      <family val="1"/>
    </font>
    <font>
      <b/>
      <sz val="11"/>
      <color indexed="8"/>
      <name val="Times New Roman"/>
      <family val="1"/>
    </font>
    <font>
      <sz val="10"/>
      <color indexed="8"/>
      <name val="Times New Roman"/>
      <family val="1"/>
    </font>
    <font>
      <b/>
      <sz val="10"/>
      <color indexed="8"/>
      <name val="Times New Roman"/>
      <family val="1"/>
    </font>
    <font>
      <sz val="11"/>
      <color indexed="8"/>
      <name val="Times New Roman"/>
      <family val="1"/>
    </font>
    <font>
      <sz val="10"/>
      <color indexed="8"/>
      <name val="Arial"/>
      <family val="2"/>
    </font>
    <font>
      <b/>
      <sz val="12"/>
      <name val="Arial"/>
      <family val="2"/>
    </font>
    <font>
      <u val="single"/>
      <sz val="10"/>
      <color indexed="12"/>
      <name val="Arial"/>
      <family val="2"/>
    </font>
    <font>
      <u val="single"/>
      <sz val="10"/>
      <color indexed="36"/>
      <name val="Arial"/>
      <family val="2"/>
    </font>
    <font>
      <b/>
      <sz val="11"/>
      <color indexed="10"/>
      <name val="Times New Roman"/>
      <family val="1"/>
    </font>
  </fonts>
  <fills count="26">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medium"/>
      <top style="medium"/>
      <bottom>
        <color indexed="63"/>
      </bottom>
    </border>
    <border>
      <left style="medium">
        <color indexed="8"/>
      </left>
      <right style="medium">
        <color indexed="8"/>
      </right>
      <top style="medium">
        <color indexed="8"/>
      </top>
      <bottom style="medium">
        <color indexed="8"/>
      </bottom>
    </border>
  </borders>
  <cellStyleXfs count="1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20" borderId="1" applyNumberFormat="0" applyAlignment="0" applyProtection="0"/>
    <xf numFmtId="0" fontId="4" fillId="5" borderId="0" applyNumberFormat="0" applyBorder="0" applyAlignment="0" applyProtection="0"/>
    <xf numFmtId="0" fontId="5" fillId="0" borderId="0" applyNumberFormat="0" applyFill="0" applyBorder="0" applyAlignment="0" applyProtection="0"/>
    <xf numFmtId="0" fontId="3" fillId="20" borderId="1" applyNumberFormat="0" applyAlignment="0" applyProtection="0"/>
    <xf numFmtId="0" fontId="6"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7" fillId="0" borderId="0" applyNumberFormat="0" applyFill="0" applyBorder="0" applyAlignment="0" applyProtection="0"/>
    <xf numFmtId="0" fontId="44"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2" fillId="9" borderId="1" applyNumberFormat="0" applyAlignment="0" applyProtection="0"/>
    <xf numFmtId="0" fontId="12" fillId="9" borderId="1" applyNumberFormat="0" applyAlignment="0" applyProtection="0"/>
    <xf numFmtId="0" fontId="1" fillId="2"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3" fillId="20" borderId="6" applyNumberFormat="0" applyAlignment="0" applyProtection="0"/>
    <xf numFmtId="0" fontId="14" fillId="0" borderId="7" applyNumberFormat="0" applyFill="0" applyAlignment="0" applyProtection="0"/>
    <xf numFmtId="0" fontId="8" fillId="6" borderId="0" applyNumberFormat="0" applyBorder="0" applyAlignment="0" applyProtection="0"/>
    <xf numFmtId="0" fontId="15" fillId="0" borderId="8"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0" fillId="23" borderId="9" applyNumberFormat="0" applyAlignment="0" applyProtection="0"/>
    <xf numFmtId="0" fontId="13" fillId="20" borderId="6" applyNumberFormat="0" applyAlignment="0" applyProtection="0"/>
    <xf numFmtId="0" fontId="6" fillId="21" borderId="2" applyNumberFormat="0" applyAlignment="0" applyProtection="0"/>
    <xf numFmtId="0" fontId="7" fillId="0" borderId="0" applyNumberFormat="0" applyFill="0" applyBorder="0" applyAlignment="0" applyProtection="0"/>
    <xf numFmtId="9" fontId="0" fillId="0" borderId="0" applyFill="0" applyBorder="0" applyAlignment="0" applyProtection="0"/>
    <xf numFmtId="0" fontId="0" fillId="23" borderId="9" applyNumberFormat="0" applyAlignment="0" applyProtection="0"/>
    <xf numFmtId="0" fontId="15" fillId="0" borderId="8" applyNumberFormat="0" applyFill="0" applyAlignment="0" applyProtection="0"/>
    <xf numFmtId="0" fontId="15" fillId="0" borderId="8" applyNumberFormat="0" applyFill="0" applyAlignment="0" applyProtection="0"/>
    <xf numFmtId="0" fontId="4" fillId="5" borderId="0" applyNumberFormat="0" applyBorder="0" applyAlignment="0" applyProtection="0"/>
    <xf numFmtId="0" fontId="0" fillId="0" borderId="0">
      <alignment/>
      <protection/>
    </xf>
    <xf numFmtId="0" fontId="0" fillId="0" borderId="0">
      <alignment/>
      <protection/>
    </xf>
    <xf numFmtId="0" fontId="17" fillId="0" borderId="0" applyNumberFormat="0" applyFill="0" applyBorder="0" applyAlignment="0" applyProtection="0"/>
    <xf numFmtId="0" fontId="14" fillId="0" borderId="7"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8" fillId="0" borderId="0">
      <alignment horizontal="left"/>
      <protection/>
    </xf>
    <xf numFmtId="0" fontId="0" fillId="0" borderId="0">
      <alignment/>
      <protection/>
    </xf>
    <xf numFmtId="0" fontId="0" fillId="0" borderId="0">
      <alignment/>
      <protection/>
    </xf>
  </cellStyleXfs>
  <cellXfs count="559">
    <xf numFmtId="0" fontId="0" fillId="0" borderId="0" xfId="0" applyAlignment="1">
      <alignment/>
    </xf>
    <xf numFmtId="0" fontId="0" fillId="0" borderId="0" xfId="0" applyFill="1" applyAlignment="1">
      <alignment/>
    </xf>
    <xf numFmtId="0" fontId="20" fillId="0" borderId="0" xfId="0" applyFont="1" applyFill="1" applyBorder="1" applyAlignment="1">
      <alignment/>
    </xf>
    <xf numFmtId="0" fontId="30" fillId="0" borderId="0" xfId="0" applyFont="1" applyFill="1" applyBorder="1" applyAlignment="1">
      <alignment horizontal="right" wrapText="1"/>
    </xf>
    <xf numFmtId="0" fontId="19" fillId="0" borderId="0" xfId="0" applyFont="1" applyFill="1" applyBorder="1" applyAlignment="1">
      <alignment wrapText="1"/>
    </xf>
    <xf numFmtId="0" fontId="19" fillId="0" borderId="0"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wrapText="1"/>
    </xf>
    <xf numFmtId="0" fontId="25" fillId="0" borderId="0" xfId="0" applyFont="1" applyFill="1" applyAlignment="1">
      <alignment/>
    </xf>
    <xf numFmtId="0" fontId="23" fillId="0" borderId="0" xfId="0" applyFont="1" applyFill="1" applyAlignment="1">
      <alignment/>
    </xf>
    <xf numFmtId="0" fontId="23" fillId="0" borderId="0" xfId="0" applyFont="1" applyFill="1" applyBorder="1" applyAlignment="1">
      <alignment horizontal="center" vertical="top" wrapText="1"/>
    </xf>
    <xf numFmtId="0" fontId="25" fillId="0" borderId="0" xfId="0" applyFont="1" applyFill="1" applyBorder="1" applyAlignment="1">
      <alignment horizontal="center" wrapText="1"/>
    </xf>
    <xf numFmtId="0" fontId="23" fillId="0" borderId="0" xfId="0" applyFont="1" applyFill="1" applyBorder="1" applyAlignment="1">
      <alignment horizontal="center"/>
    </xf>
    <xf numFmtId="0" fontId="23" fillId="0" borderId="0" xfId="0" applyFont="1" applyFill="1" applyBorder="1" applyAlignment="1">
      <alignment horizontal="center" wrapText="1"/>
    </xf>
    <xf numFmtId="0" fontId="26" fillId="0" borderId="0" xfId="0" applyFont="1" applyFill="1" applyBorder="1" applyAlignment="1">
      <alignment wrapText="1"/>
    </xf>
    <xf numFmtId="4" fontId="21" fillId="0" borderId="0" xfId="0" applyNumberFormat="1" applyFont="1" applyFill="1" applyBorder="1" applyAlignment="1">
      <alignment horizontal="center"/>
    </xf>
    <xf numFmtId="0" fontId="21" fillId="0" borderId="0" xfId="0" applyFont="1" applyFill="1" applyBorder="1" applyAlignment="1">
      <alignment/>
    </xf>
    <xf numFmtId="14" fontId="23" fillId="0" borderId="0" xfId="0" applyNumberFormat="1" applyFont="1" applyFill="1" applyBorder="1" applyAlignment="1">
      <alignment horizontal="center" wrapText="1"/>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horizontal="center"/>
    </xf>
    <xf numFmtId="14" fontId="0" fillId="0" borderId="0" xfId="0" applyNumberFormat="1" applyFill="1" applyBorder="1" applyAlignment="1">
      <alignment/>
    </xf>
    <xf numFmtId="0" fontId="19" fillId="0" borderId="0" xfId="138" applyFont="1" applyFill="1">
      <alignment/>
      <protection/>
    </xf>
    <xf numFmtId="0" fontId="20" fillId="0" borderId="10" xfId="138" applyFont="1" applyFill="1" applyBorder="1">
      <alignment/>
      <protection/>
    </xf>
    <xf numFmtId="0" fontId="19" fillId="0" borderId="10" xfId="138" applyFont="1" applyFill="1" applyBorder="1" applyAlignment="1">
      <alignment wrapText="1"/>
      <protection/>
    </xf>
    <xf numFmtId="0" fontId="19" fillId="0" borderId="0" xfId="138" applyFont="1" applyFill="1" applyBorder="1">
      <alignment/>
      <protection/>
    </xf>
    <xf numFmtId="0" fontId="20" fillId="0" borderId="0" xfId="138" applyFont="1" applyFill="1" applyBorder="1">
      <alignment/>
      <protection/>
    </xf>
    <xf numFmtId="0" fontId="19" fillId="0" borderId="0" xfId="138" applyFont="1" applyFill="1" applyBorder="1" applyAlignment="1">
      <alignment wrapText="1"/>
      <protection/>
    </xf>
    <xf numFmtId="0" fontId="24" fillId="0" borderId="0" xfId="138" applyFont="1" applyFill="1" applyBorder="1" applyAlignment="1">
      <alignment horizontal="center"/>
      <protection/>
    </xf>
    <xf numFmtId="0" fontId="32" fillId="0" borderId="0" xfId="138" applyFont="1" applyFill="1" applyBorder="1">
      <alignment/>
      <protection/>
    </xf>
    <xf numFmtId="0" fontId="33" fillId="0" borderId="0" xfId="138" applyFont="1" applyFill="1" applyBorder="1">
      <alignment/>
      <protection/>
    </xf>
    <xf numFmtId="0" fontId="19" fillId="0" borderId="0" xfId="115" applyFont="1" applyFill="1" applyAlignment="1">
      <alignment horizontal="left"/>
      <protection/>
    </xf>
    <xf numFmtId="0" fontId="19" fillId="0" borderId="0" xfId="115" applyFont="1" applyFill="1">
      <alignment/>
      <protection/>
    </xf>
    <xf numFmtId="0" fontId="20" fillId="0" borderId="0" xfId="0" applyFont="1" applyFill="1" applyAlignment="1">
      <alignment horizontal="right"/>
    </xf>
    <xf numFmtId="0" fontId="28" fillId="0" borderId="0" xfId="0" applyFont="1" applyFill="1" applyAlignment="1">
      <alignment/>
    </xf>
    <xf numFmtId="0" fontId="27" fillId="0" borderId="0" xfId="0" applyFont="1" applyFill="1" applyAlignment="1">
      <alignment/>
    </xf>
    <xf numFmtId="4" fontId="28" fillId="0" borderId="0" xfId="0" applyNumberFormat="1" applyFont="1" applyFill="1" applyAlignment="1">
      <alignment/>
    </xf>
    <xf numFmtId="0" fontId="21" fillId="0" borderId="0" xfId="0" applyFont="1" applyFill="1" applyAlignment="1">
      <alignment horizontal="center"/>
    </xf>
    <xf numFmtId="0" fontId="21" fillId="0" borderId="0" xfId="0" applyFont="1" applyFill="1" applyBorder="1" applyAlignment="1">
      <alignment horizontal="center"/>
    </xf>
    <xf numFmtId="0" fontId="21" fillId="0" borderId="11" xfId="0" applyFont="1" applyFill="1" applyBorder="1" applyAlignment="1">
      <alignment horizontal="center"/>
    </xf>
    <xf numFmtId="0" fontId="22" fillId="0" borderId="0" xfId="0" applyFont="1" applyFill="1" applyBorder="1" applyAlignment="1">
      <alignment horizontal="center"/>
    </xf>
    <xf numFmtId="0" fontId="19" fillId="0" borderId="0" xfId="0" applyFont="1" applyFill="1" applyAlignment="1">
      <alignment horizontal="right"/>
    </xf>
    <xf numFmtId="0" fontId="22" fillId="0" borderId="0" xfId="0" applyFont="1" applyFill="1" applyAlignment="1">
      <alignment horizontal="center"/>
    </xf>
    <xf numFmtId="0" fontId="19" fillId="0" borderId="0" xfId="0" applyFont="1" applyFill="1" applyBorder="1" applyAlignment="1">
      <alignment horizontal="left"/>
    </xf>
    <xf numFmtId="0" fontId="19" fillId="0" borderId="0" xfId="139" applyFont="1" applyFill="1" applyBorder="1" applyAlignment="1">
      <alignment horizontal="center" wrapText="1"/>
      <protection/>
    </xf>
    <xf numFmtId="2" fontId="19" fillId="0" borderId="0" xfId="0" applyNumberFormat="1" applyFont="1" applyFill="1" applyAlignment="1">
      <alignment/>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4" xfId="0" applyFont="1" applyFill="1" applyBorder="1" applyAlignment="1">
      <alignment horizontal="center"/>
    </xf>
    <xf numFmtId="0" fontId="19" fillId="0" borderId="15" xfId="0" applyFont="1" applyFill="1" applyBorder="1" applyAlignment="1">
      <alignment/>
    </xf>
    <xf numFmtId="0" fontId="19" fillId="0" borderId="16" xfId="0" applyFont="1" applyFill="1" applyBorder="1" applyAlignment="1">
      <alignment/>
    </xf>
    <xf numFmtId="0" fontId="19" fillId="0" borderId="17" xfId="0" applyFont="1" applyFill="1" applyBorder="1" applyAlignment="1">
      <alignment/>
    </xf>
    <xf numFmtId="0" fontId="19" fillId="0" borderId="0" xfId="0" applyFont="1" applyFill="1" applyAlignment="1">
      <alignment horizontal="center"/>
    </xf>
    <xf numFmtId="0" fontId="21" fillId="0" borderId="18" xfId="0" applyFont="1" applyFill="1" applyBorder="1" applyAlignment="1">
      <alignment horizontal="center"/>
    </xf>
    <xf numFmtId="0" fontId="21" fillId="0" borderId="10" xfId="139" applyFont="1" applyFill="1" applyBorder="1" applyAlignment="1">
      <alignment wrapText="1"/>
      <protection/>
    </xf>
    <xf numFmtId="2" fontId="19" fillId="0" borderId="19" xfId="0" applyNumberFormat="1" applyFont="1" applyFill="1" applyBorder="1" applyAlignment="1">
      <alignment horizontal="center"/>
    </xf>
    <xf numFmtId="2" fontId="19" fillId="0" borderId="0" xfId="0" applyNumberFormat="1" applyFont="1" applyFill="1" applyAlignment="1">
      <alignment horizontal="center"/>
    </xf>
    <xf numFmtId="4" fontId="21" fillId="0" borderId="10" xfId="139" applyNumberFormat="1" applyFont="1" applyFill="1" applyBorder="1" applyAlignment="1">
      <alignment wrapText="1"/>
      <protection/>
    </xf>
    <xf numFmtId="2" fontId="19" fillId="0" borderId="20" xfId="0" applyNumberFormat="1" applyFont="1" applyFill="1" applyBorder="1" applyAlignment="1">
      <alignment horizontal="center"/>
    </xf>
    <xf numFmtId="0" fontId="19" fillId="0" borderId="12" xfId="0" applyFont="1" applyFill="1" applyBorder="1" applyAlignment="1">
      <alignment/>
    </xf>
    <xf numFmtId="0" fontId="21" fillId="0" borderId="13" xfId="0" applyFont="1" applyFill="1" applyBorder="1" applyAlignment="1">
      <alignment horizontal="right"/>
    </xf>
    <xf numFmtId="2" fontId="19" fillId="0" borderId="14" xfId="0" applyNumberFormat="1" applyFont="1" applyFill="1" applyBorder="1" applyAlignment="1">
      <alignment horizontal="center"/>
    </xf>
    <xf numFmtId="2" fontId="19" fillId="0" borderId="17" xfId="0" applyNumberFormat="1" applyFont="1" applyFill="1" applyBorder="1" applyAlignment="1">
      <alignment horizontal="center"/>
    </xf>
    <xf numFmtId="2" fontId="19" fillId="0" borderId="21" xfId="0" applyNumberFormat="1" applyFont="1" applyFill="1" applyBorder="1" applyAlignment="1">
      <alignment horizontal="center"/>
    </xf>
    <xf numFmtId="2" fontId="19" fillId="0" borderId="22" xfId="0" applyNumberFormat="1" applyFont="1" applyFill="1" applyBorder="1" applyAlignment="1">
      <alignment horizontal="center"/>
    </xf>
    <xf numFmtId="0" fontId="19" fillId="0" borderId="11" xfId="0" applyFont="1" applyFill="1" applyBorder="1" applyAlignment="1">
      <alignment/>
    </xf>
    <xf numFmtId="14" fontId="19" fillId="0" borderId="0" xfId="0" applyNumberFormat="1" applyFont="1" applyFill="1" applyAlignment="1">
      <alignment horizontal="center"/>
    </xf>
    <xf numFmtId="0" fontId="20" fillId="0" borderId="0" xfId="0" applyFont="1" applyFill="1" applyAlignment="1">
      <alignment horizontal="center"/>
    </xf>
    <xf numFmtId="0" fontId="21" fillId="0" borderId="0" xfId="0" applyFont="1" applyFill="1" applyAlignment="1">
      <alignment/>
    </xf>
    <xf numFmtId="0" fontId="19" fillId="0" borderId="0" xfId="0" applyFont="1" applyFill="1" applyBorder="1" applyAlignment="1">
      <alignment horizontal="center" vertical="top" wrapText="1"/>
    </xf>
    <xf numFmtId="0" fontId="25" fillId="0" borderId="0" xfId="0" applyFont="1" applyFill="1" applyAlignment="1">
      <alignment horizontal="right"/>
    </xf>
    <xf numFmtId="0" fontId="23" fillId="0" borderId="0" xfId="0" applyFont="1" applyFill="1" applyAlignment="1">
      <alignment horizontal="right"/>
    </xf>
    <xf numFmtId="0" fontId="23" fillId="0" borderId="11" xfId="0" applyFont="1" applyFill="1" applyBorder="1" applyAlignment="1">
      <alignment horizontal="center"/>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top" wrapText="1"/>
    </xf>
    <xf numFmtId="0" fontId="21" fillId="0" borderId="16" xfId="0" applyFont="1" applyFill="1" applyBorder="1" applyAlignment="1">
      <alignment horizontal="center" vertical="center" wrapText="1"/>
    </xf>
    <xf numFmtId="4" fontId="19" fillId="0" borderId="16" xfId="0" applyNumberFormat="1" applyFont="1" applyFill="1" applyBorder="1" applyAlignment="1" applyProtection="1">
      <alignment horizontal="center" vertical="center" wrapText="1"/>
      <protection/>
    </xf>
    <xf numFmtId="4" fontId="19" fillId="0" borderId="17" xfId="0" applyNumberFormat="1" applyFont="1" applyFill="1" applyBorder="1" applyAlignment="1" applyProtection="1">
      <alignment horizontal="center" vertical="center" wrapText="1"/>
      <protection/>
    </xf>
    <xf numFmtId="0" fontId="19" fillId="0" borderId="0" xfId="0" applyFont="1" applyFill="1" applyAlignment="1">
      <alignment horizontal="center" vertical="center" wrapText="1"/>
    </xf>
    <xf numFmtId="0" fontId="19" fillId="0" borderId="18" xfId="0" applyFont="1" applyFill="1" applyBorder="1" applyAlignment="1">
      <alignment horizontal="center" vertical="center" wrapText="1"/>
    </xf>
    <xf numFmtId="0" fontId="19" fillId="0" borderId="10" xfId="0" applyFont="1" applyFill="1" applyBorder="1" applyAlignment="1">
      <alignment horizontal="center" vertical="top" wrapText="1"/>
    </xf>
    <xf numFmtId="0" fontId="32"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4" fontId="19" fillId="0" borderId="10" xfId="0" applyNumberFormat="1" applyFont="1" applyFill="1" applyBorder="1" applyAlignment="1" applyProtection="1">
      <alignment horizontal="center" vertical="center" wrapText="1"/>
      <protection/>
    </xf>
    <xf numFmtId="4" fontId="19" fillId="0" borderId="19" xfId="0" applyNumberFormat="1" applyFont="1" applyFill="1" applyBorder="1" applyAlignment="1" applyProtection="1">
      <alignment horizontal="center" vertical="center" wrapText="1"/>
      <protection/>
    </xf>
    <xf numFmtId="4" fontId="19" fillId="0" borderId="0" xfId="0" applyNumberFormat="1" applyFont="1" applyFill="1" applyAlignment="1">
      <alignment horizontal="center" vertical="center" wrapText="1"/>
    </xf>
    <xf numFmtId="49" fontId="19" fillId="0" borderId="18" xfId="117" applyNumberFormat="1" applyFont="1" applyFill="1" applyBorder="1" applyAlignment="1">
      <alignment horizontal="center" vertical="center"/>
      <protection/>
    </xf>
    <xf numFmtId="165" fontId="19" fillId="0" borderId="10" xfId="0" applyNumberFormat="1" applyFont="1" applyFill="1" applyBorder="1" applyAlignment="1">
      <alignment horizontal="center" vertical="top" wrapText="1"/>
    </xf>
    <xf numFmtId="49" fontId="19" fillId="0" borderId="10" xfId="117" applyNumberFormat="1" applyFont="1" applyFill="1" applyBorder="1" applyAlignment="1">
      <alignment horizontal="center" vertical="center"/>
      <protection/>
    </xf>
    <xf numFmtId="0" fontId="19" fillId="0" borderId="10" xfId="117" applyFont="1" applyFill="1" applyBorder="1" applyAlignment="1">
      <alignment vertical="center"/>
      <protection/>
    </xf>
    <xf numFmtId="4" fontId="19" fillId="0" borderId="10" xfId="117" applyNumberFormat="1" applyFont="1" applyFill="1" applyBorder="1" applyAlignment="1">
      <alignment horizontal="center" vertical="center"/>
      <protection/>
    </xf>
    <xf numFmtId="4" fontId="19" fillId="0" borderId="10" xfId="117" applyNumberFormat="1" applyFont="1" applyFill="1" applyBorder="1" applyAlignment="1">
      <alignment horizontal="center" vertical="center"/>
      <protection/>
    </xf>
    <xf numFmtId="4" fontId="19" fillId="0" borderId="19" xfId="0" applyNumberFormat="1" applyFont="1" applyFill="1" applyBorder="1" applyAlignment="1">
      <alignment horizontal="center"/>
    </xf>
    <xf numFmtId="4" fontId="0" fillId="0" borderId="0" xfId="0" applyNumberFormat="1" applyFill="1" applyBorder="1" applyAlignment="1">
      <alignment/>
    </xf>
    <xf numFmtId="0" fontId="21" fillId="0" borderId="24" xfId="0" applyFont="1" applyFill="1" applyBorder="1" applyAlignment="1">
      <alignment horizontal="right"/>
    </xf>
    <xf numFmtId="4" fontId="21" fillId="0" borderId="14" xfId="0" applyNumberFormat="1" applyFont="1" applyFill="1" applyBorder="1" applyAlignment="1" applyProtection="1">
      <alignment horizontal="center"/>
      <protection/>
    </xf>
    <xf numFmtId="9" fontId="34" fillId="0" borderId="25" xfId="0" applyNumberFormat="1" applyFont="1" applyFill="1" applyBorder="1" applyAlignment="1">
      <alignment horizontal="center"/>
    </xf>
    <xf numFmtId="4" fontId="19" fillId="0" borderId="22" xfId="0" applyNumberFormat="1" applyFont="1" applyFill="1" applyBorder="1" applyAlignment="1">
      <alignment horizontal="center"/>
    </xf>
    <xf numFmtId="0" fontId="27" fillId="0" borderId="26" xfId="0" applyFont="1" applyFill="1" applyBorder="1" applyAlignment="1">
      <alignment horizontal="center"/>
    </xf>
    <xf numFmtId="9" fontId="34" fillId="0" borderId="26" xfId="0" applyNumberFormat="1" applyFont="1" applyFill="1" applyBorder="1" applyAlignment="1">
      <alignment horizontal="center"/>
    </xf>
    <xf numFmtId="10" fontId="35" fillId="0" borderId="26" xfId="0" applyNumberFormat="1" applyFont="1" applyFill="1" applyBorder="1" applyAlignment="1">
      <alignment horizontal="right"/>
    </xf>
    <xf numFmtId="0" fontId="34" fillId="0" borderId="27" xfId="0" applyFont="1" applyFill="1" applyBorder="1" applyAlignment="1">
      <alignment horizontal="right"/>
    </xf>
    <xf numFmtId="4" fontId="21" fillId="0" borderId="21" xfId="0" applyNumberFormat="1" applyFont="1" applyFill="1" applyBorder="1" applyAlignment="1">
      <alignment horizontal="center"/>
    </xf>
    <xf numFmtId="4" fontId="19" fillId="0" borderId="0" xfId="0" applyNumberFormat="1" applyFont="1" applyFill="1" applyAlignment="1">
      <alignment/>
    </xf>
    <xf numFmtId="0" fontId="19" fillId="0" borderId="0" xfId="139" applyFont="1" applyFill="1">
      <alignment/>
      <protection/>
    </xf>
    <xf numFmtId="0" fontId="19" fillId="0" borderId="10" xfId="139" applyFont="1" applyFill="1" applyBorder="1">
      <alignment/>
      <protection/>
    </xf>
    <xf numFmtId="0" fontId="19" fillId="0" borderId="10" xfId="139" applyFont="1" applyFill="1" applyBorder="1" applyAlignment="1">
      <alignment wrapText="1"/>
      <protection/>
    </xf>
    <xf numFmtId="0" fontId="19" fillId="0" borderId="0" xfId="139" applyFont="1" applyFill="1" applyBorder="1">
      <alignment/>
      <protection/>
    </xf>
    <xf numFmtId="0" fontId="19" fillId="0" borderId="0" xfId="139" applyFont="1" applyFill="1" applyBorder="1" applyAlignment="1">
      <alignment wrapText="1"/>
      <protection/>
    </xf>
    <xf numFmtId="0" fontId="21" fillId="0" borderId="0" xfId="139" applyFont="1" applyFill="1" applyBorder="1" applyAlignment="1">
      <alignment horizontal="center"/>
      <protection/>
    </xf>
    <xf numFmtId="0" fontId="32" fillId="0" borderId="0" xfId="139" applyFont="1" applyFill="1" applyBorder="1">
      <alignment/>
      <protection/>
    </xf>
    <xf numFmtId="0" fontId="21" fillId="0" borderId="0" xfId="139" applyFont="1" applyFill="1" applyBorder="1" applyAlignment="1">
      <alignment horizontal="left"/>
      <protection/>
    </xf>
    <xf numFmtId="0" fontId="21" fillId="0" borderId="0" xfId="139" applyFont="1" applyFill="1" applyBorder="1" applyAlignment="1">
      <alignment horizontal="center" wrapText="1"/>
      <protection/>
    </xf>
    <xf numFmtId="0" fontId="21" fillId="0" borderId="0" xfId="139" applyFont="1" applyFill="1" applyAlignment="1">
      <alignment horizontal="center"/>
      <protection/>
    </xf>
    <xf numFmtId="0" fontId="19" fillId="0" borderId="0" xfId="117" applyFont="1" applyFill="1" applyAlignment="1">
      <alignment vertical="center"/>
      <protection/>
    </xf>
    <xf numFmtId="49" fontId="19" fillId="0" borderId="12" xfId="117" applyNumberFormat="1" applyFont="1" applyFill="1" applyBorder="1" applyAlignment="1">
      <alignment horizontal="center" vertical="center"/>
      <protection/>
    </xf>
    <xf numFmtId="49" fontId="19" fillId="0" borderId="13" xfId="117" applyNumberFormat="1" applyFont="1" applyFill="1" applyBorder="1" applyAlignment="1">
      <alignment horizontal="center" vertical="center"/>
      <protection/>
    </xf>
    <xf numFmtId="0" fontId="19" fillId="0" borderId="13" xfId="117" applyFont="1" applyFill="1" applyBorder="1" applyAlignment="1">
      <alignment horizontal="center" vertical="center"/>
      <protection/>
    </xf>
    <xf numFmtId="0" fontId="19" fillId="0" borderId="13" xfId="117" applyFont="1" applyFill="1" applyBorder="1" applyAlignment="1">
      <alignment horizontal="center" vertical="center" wrapText="1"/>
      <protection/>
    </xf>
    <xf numFmtId="0" fontId="20" fillId="0" borderId="28" xfId="139" applyFont="1" applyFill="1" applyBorder="1" applyAlignment="1">
      <alignment horizontal="center"/>
      <protection/>
    </xf>
    <xf numFmtId="0" fontId="20" fillId="0" borderId="29" xfId="139" applyFont="1" applyFill="1" applyBorder="1">
      <alignment/>
      <protection/>
    </xf>
    <xf numFmtId="0" fontId="34" fillId="0" borderId="29" xfId="139" applyFont="1" applyFill="1" applyBorder="1" applyAlignment="1">
      <alignment horizontal="center" wrapText="1"/>
      <protection/>
    </xf>
    <xf numFmtId="0" fontId="20" fillId="0" borderId="29" xfId="139" applyFont="1" applyFill="1" applyBorder="1" applyAlignment="1">
      <alignment horizontal="center" wrapText="1"/>
      <protection/>
    </xf>
    <xf numFmtId="2" fontId="36" fillId="0" borderId="29" xfId="139" applyNumberFormat="1" applyFont="1" applyFill="1" applyBorder="1" applyAlignment="1">
      <alignment horizontal="center"/>
      <protection/>
    </xf>
    <xf numFmtId="4" fontId="19" fillId="0" borderId="29" xfId="139" applyNumberFormat="1" applyFont="1" applyFill="1" applyBorder="1" applyAlignment="1" applyProtection="1">
      <alignment horizontal="center"/>
      <protection/>
    </xf>
    <xf numFmtId="4" fontId="19" fillId="0" borderId="22" xfId="139" applyNumberFormat="1" applyFont="1" applyFill="1" applyBorder="1" applyAlignment="1" applyProtection="1">
      <alignment horizontal="center"/>
      <protection/>
    </xf>
    <xf numFmtId="2" fontId="19" fillId="0" borderId="0" xfId="139" applyNumberFormat="1" applyFont="1" applyFill="1" applyAlignment="1">
      <alignment vertical="center"/>
      <protection/>
    </xf>
    <xf numFmtId="0" fontId="19" fillId="0" borderId="18" xfId="139" applyFont="1" applyFill="1" applyBorder="1" applyAlignment="1">
      <alignment horizontal="center"/>
      <protection/>
    </xf>
    <xf numFmtId="0" fontId="19" fillId="0" borderId="10" xfId="139" applyFont="1" applyFill="1" applyBorder="1" applyAlignment="1">
      <alignment horizontal="center"/>
      <protection/>
    </xf>
    <xf numFmtId="0" fontId="19" fillId="0" borderId="10" xfId="0" applyFont="1" applyFill="1" applyBorder="1" applyAlignment="1">
      <alignment wrapText="1"/>
    </xf>
    <xf numFmtId="0" fontId="19" fillId="0" borderId="10" xfId="0" applyFont="1" applyFill="1" applyBorder="1" applyAlignment="1">
      <alignment horizontal="center" wrapText="1"/>
    </xf>
    <xf numFmtId="2" fontId="34" fillId="0" borderId="10" xfId="0" applyNumberFormat="1" applyFont="1" applyFill="1" applyBorder="1" applyAlignment="1">
      <alignment horizontal="center"/>
    </xf>
    <xf numFmtId="4" fontId="19" fillId="0" borderId="10" xfId="139" applyNumberFormat="1" applyFont="1" applyFill="1" applyBorder="1" applyAlignment="1" applyProtection="1">
      <alignment horizontal="center"/>
      <protection/>
    </xf>
    <xf numFmtId="4" fontId="19" fillId="0" borderId="19" xfId="139" applyNumberFormat="1" applyFont="1" applyFill="1" applyBorder="1" applyAlignment="1" applyProtection="1">
      <alignment horizontal="center"/>
      <protection/>
    </xf>
    <xf numFmtId="0" fontId="19" fillId="0" borderId="10" xfId="139" applyFont="1" applyFill="1" applyBorder="1" applyAlignment="1">
      <alignment horizontal="left" wrapText="1"/>
      <protection/>
    </xf>
    <xf numFmtId="0" fontId="19" fillId="0" borderId="10" xfId="139" applyFont="1" applyFill="1" applyBorder="1" applyAlignment="1">
      <alignment horizontal="center" wrapText="1"/>
      <protection/>
    </xf>
    <xf numFmtId="2" fontId="34" fillId="0" borderId="10" xfId="139" applyNumberFormat="1" applyFont="1" applyFill="1" applyBorder="1" applyAlignment="1">
      <alignment horizontal="center"/>
      <protection/>
    </xf>
    <xf numFmtId="0" fontId="19" fillId="0" borderId="15" xfId="139" applyFont="1" applyFill="1" applyBorder="1">
      <alignment/>
      <protection/>
    </xf>
    <xf numFmtId="0" fontId="19" fillId="0" borderId="16" xfId="139" applyFont="1" applyFill="1" applyBorder="1">
      <alignment/>
      <protection/>
    </xf>
    <xf numFmtId="4" fontId="19" fillId="0" borderId="16" xfId="139" applyNumberFormat="1" applyFont="1" applyFill="1" applyBorder="1" applyAlignment="1" applyProtection="1">
      <alignment horizontal="center"/>
      <protection/>
    </xf>
    <xf numFmtId="4" fontId="19" fillId="0" borderId="17" xfId="139" applyNumberFormat="1" applyFont="1" applyFill="1" applyBorder="1" applyAlignment="1" applyProtection="1">
      <alignment horizontal="center"/>
      <protection/>
    </xf>
    <xf numFmtId="0" fontId="19" fillId="0" borderId="18" xfId="139" applyFont="1" applyFill="1" applyBorder="1">
      <alignment/>
      <protection/>
    </xf>
    <xf numFmtId="4" fontId="19" fillId="0" borderId="10" xfId="139" applyNumberFormat="1" applyFont="1" applyFill="1" applyBorder="1" applyAlignment="1">
      <alignment horizontal="center"/>
      <protection/>
    </xf>
    <xf numFmtId="4" fontId="19" fillId="0" borderId="19" xfId="139" applyNumberFormat="1" applyFont="1" applyFill="1" applyBorder="1" applyAlignment="1">
      <alignment horizontal="center"/>
      <protection/>
    </xf>
    <xf numFmtId="0" fontId="19" fillId="0" borderId="30" xfId="139" applyFont="1" applyFill="1" applyBorder="1">
      <alignment/>
      <protection/>
    </xf>
    <xf numFmtId="0" fontId="19" fillId="0" borderId="31" xfId="139" applyFont="1" applyFill="1" applyBorder="1">
      <alignment/>
      <protection/>
    </xf>
    <xf numFmtId="4" fontId="19" fillId="0" borderId="31" xfId="139" applyNumberFormat="1" applyFont="1" applyFill="1" applyBorder="1" applyAlignment="1">
      <alignment horizontal="center"/>
      <protection/>
    </xf>
    <xf numFmtId="4" fontId="19" fillId="0" borderId="21" xfId="139" applyNumberFormat="1" applyFont="1" applyFill="1" applyBorder="1" applyAlignment="1">
      <alignment horizontal="center"/>
      <protection/>
    </xf>
    <xf numFmtId="0" fontId="37" fillId="0" borderId="0" xfId="90" applyFont="1" applyFill="1" applyBorder="1" applyAlignment="1">
      <alignment horizontal="right"/>
      <protection/>
    </xf>
    <xf numFmtId="2" fontId="38" fillId="0" borderId="0" xfId="90" applyNumberFormat="1" applyFont="1" applyFill="1" applyBorder="1" applyAlignment="1">
      <alignment horizontal="center" vertical="center"/>
      <protection/>
    </xf>
    <xf numFmtId="0" fontId="38" fillId="0" borderId="0" xfId="90" applyFont="1" applyFill="1" applyBorder="1" applyAlignment="1">
      <alignment horizontal="center" vertical="center"/>
      <protection/>
    </xf>
    <xf numFmtId="0" fontId="38" fillId="0" borderId="0" xfId="90" applyFont="1" applyFill="1" applyBorder="1" applyAlignment="1">
      <alignment vertical="center"/>
      <protection/>
    </xf>
    <xf numFmtId="0" fontId="38" fillId="0" borderId="29" xfId="90" applyFont="1" applyFill="1" applyBorder="1">
      <alignment/>
      <protection/>
    </xf>
    <xf numFmtId="4" fontId="39" fillId="0" borderId="22" xfId="90" applyNumberFormat="1" applyFont="1" applyFill="1" applyBorder="1" applyAlignment="1">
      <alignment horizontal="center"/>
      <protection/>
    </xf>
    <xf numFmtId="0" fontId="0" fillId="0" borderId="0" xfId="90" applyFill="1">
      <alignment/>
      <protection/>
    </xf>
    <xf numFmtId="9" fontId="39" fillId="0" borderId="10" xfId="90" applyNumberFormat="1" applyFont="1" applyFill="1" applyBorder="1" applyAlignment="1">
      <alignment horizontal="center"/>
      <protection/>
    </xf>
    <xf numFmtId="4" fontId="38" fillId="0" borderId="19" xfId="90" applyNumberFormat="1" applyFont="1" applyFill="1" applyBorder="1" applyAlignment="1">
      <alignment horizontal="center"/>
      <protection/>
    </xf>
    <xf numFmtId="0" fontId="40" fillId="0" borderId="0" xfId="90" applyFont="1" applyFill="1" applyAlignment="1">
      <alignment horizontal="right"/>
      <protection/>
    </xf>
    <xf numFmtId="2" fontId="38" fillId="0" borderId="0" xfId="90" applyNumberFormat="1" applyFont="1" applyFill="1" applyAlignment="1">
      <alignment horizontal="center" vertical="center"/>
      <protection/>
    </xf>
    <xf numFmtId="0" fontId="38" fillId="0" borderId="0" xfId="90" applyFont="1" applyFill="1" applyAlignment="1">
      <alignment horizontal="center" vertical="center"/>
      <protection/>
    </xf>
    <xf numFmtId="0" fontId="39" fillId="0" borderId="10" xfId="90" applyFont="1" applyFill="1" applyBorder="1" applyAlignment="1">
      <alignment horizontal="center"/>
      <protection/>
    </xf>
    <xf numFmtId="9" fontId="37" fillId="0" borderId="0" xfId="90" applyNumberFormat="1" applyFont="1" applyFill="1" applyAlignment="1">
      <alignment horizontal="center"/>
      <protection/>
    </xf>
    <xf numFmtId="10" fontId="39" fillId="0" borderId="0" xfId="90" applyNumberFormat="1" applyFont="1" applyFill="1" applyAlignment="1">
      <alignment horizontal="right"/>
      <protection/>
    </xf>
    <xf numFmtId="10" fontId="39" fillId="0" borderId="10" xfId="90" applyNumberFormat="1" applyFont="1" applyFill="1" applyBorder="1" applyAlignment="1">
      <alignment horizontal="center"/>
      <protection/>
    </xf>
    <xf numFmtId="0" fontId="37" fillId="0" borderId="0" xfId="90" applyFont="1" applyFill="1" applyAlignment="1">
      <alignment horizontal="right"/>
      <protection/>
    </xf>
    <xf numFmtId="2" fontId="39" fillId="0" borderId="0" xfId="90" applyNumberFormat="1" applyFont="1" applyFill="1" applyAlignment="1">
      <alignment horizontal="center" vertical="center"/>
      <protection/>
    </xf>
    <xf numFmtId="0" fontId="38" fillId="0" borderId="10" xfId="90" applyFont="1" applyFill="1" applyBorder="1">
      <alignment/>
      <protection/>
    </xf>
    <xf numFmtId="4" fontId="39" fillId="0" borderId="19" xfId="90" applyNumberFormat="1" applyFont="1" applyFill="1" applyBorder="1" applyAlignment="1">
      <alignment horizontal="center"/>
      <protection/>
    </xf>
    <xf numFmtId="2" fontId="41" fillId="0" borderId="0" xfId="90" applyNumberFormat="1" applyFont="1" applyFill="1" applyAlignment="1">
      <alignment vertical="center"/>
      <protection/>
    </xf>
    <xf numFmtId="0" fontId="38" fillId="0" borderId="31" xfId="90" applyFont="1" applyFill="1" applyBorder="1">
      <alignment/>
      <protection/>
    </xf>
    <xf numFmtId="4" fontId="39" fillId="0" borderId="21" xfId="90" applyNumberFormat="1" applyFont="1" applyFill="1" applyBorder="1" applyAlignment="1">
      <alignment horizontal="center"/>
      <protection/>
    </xf>
    <xf numFmtId="0" fontId="19" fillId="0" borderId="0" xfId="139" applyFont="1" applyFill="1" applyBorder="1" applyAlignment="1">
      <alignment horizontal="center"/>
      <protection/>
    </xf>
    <xf numFmtId="0" fontId="19" fillId="0" borderId="11" xfId="139" applyFont="1" applyFill="1" applyBorder="1" applyAlignment="1">
      <alignment wrapText="1"/>
      <protection/>
    </xf>
    <xf numFmtId="4" fontId="19" fillId="0" borderId="0" xfId="139" applyNumberFormat="1" applyFont="1" applyFill="1" applyBorder="1">
      <alignment/>
      <protection/>
    </xf>
    <xf numFmtId="2" fontId="21" fillId="0" borderId="0" xfId="139" applyNumberFormat="1" applyFont="1" applyFill="1" applyAlignment="1">
      <alignment vertical="center"/>
      <protection/>
    </xf>
    <xf numFmtId="2" fontId="27" fillId="0" borderId="0" xfId="139" applyNumberFormat="1" applyFont="1" applyFill="1" applyAlignment="1">
      <alignment vertical="center"/>
      <protection/>
    </xf>
    <xf numFmtId="0" fontId="19" fillId="0" borderId="28" xfId="139" applyFont="1" applyFill="1" applyBorder="1" applyAlignment="1">
      <alignment horizontal="center"/>
      <protection/>
    </xf>
    <xf numFmtId="0" fontId="19" fillId="0" borderId="29" xfId="139" applyFont="1" applyFill="1" applyBorder="1">
      <alignment/>
      <protection/>
    </xf>
    <xf numFmtId="0" fontId="19" fillId="0" borderId="0" xfId="139" applyFont="1" applyFill="1" applyAlignment="1">
      <alignment horizontal="center"/>
      <protection/>
    </xf>
    <xf numFmtId="2" fontId="19" fillId="0" borderId="0" xfId="139" applyNumberFormat="1" applyFont="1" applyFill="1" applyAlignment="1">
      <alignment horizontal="center" vertical="center"/>
      <protection/>
    </xf>
    <xf numFmtId="2" fontId="19" fillId="0" borderId="0" xfId="139" applyNumberFormat="1" applyFont="1" applyFill="1" applyAlignment="1">
      <alignment horizontal="center"/>
      <protection/>
    </xf>
    <xf numFmtId="2" fontId="21" fillId="0" borderId="0" xfId="139" applyNumberFormat="1" applyFont="1" applyFill="1" applyAlignment="1">
      <alignment horizontal="center"/>
      <protection/>
    </xf>
    <xf numFmtId="0" fontId="19" fillId="0" borderId="28" xfId="0" applyFont="1" applyFill="1" applyBorder="1" applyAlignment="1">
      <alignment horizontal="center"/>
    </xf>
    <xf numFmtId="0" fontId="19" fillId="0" borderId="29" xfId="0" applyFont="1" applyFill="1" applyBorder="1" applyAlignment="1">
      <alignment horizontal="center"/>
    </xf>
    <xf numFmtId="0" fontId="34" fillId="0" borderId="29" xfId="0" applyFont="1" applyFill="1" applyBorder="1" applyAlignment="1">
      <alignment horizontal="center" wrapText="1"/>
    </xf>
    <xf numFmtId="0" fontId="19" fillId="0" borderId="29" xfId="0" applyFont="1" applyFill="1" applyBorder="1" applyAlignment="1">
      <alignment horizontal="center" wrapText="1"/>
    </xf>
    <xf numFmtId="4" fontId="19" fillId="0" borderId="29" xfId="0" applyNumberFormat="1" applyFont="1" applyFill="1" applyBorder="1" applyAlignment="1" applyProtection="1">
      <alignment horizontal="center"/>
      <protection/>
    </xf>
    <xf numFmtId="4" fontId="19" fillId="0" borderId="10" xfId="0" applyNumberFormat="1" applyFont="1" applyFill="1" applyBorder="1" applyAlignment="1" applyProtection="1">
      <alignment horizontal="center"/>
      <protection/>
    </xf>
    <xf numFmtId="2" fontId="19" fillId="0" borderId="0" xfId="0" applyNumberFormat="1" applyFont="1" applyFill="1" applyAlignment="1">
      <alignment vertical="center"/>
    </xf>
    <xf numFmtId="0" fontId="19" fillId="0" borderId="18" xfId="0" applyFont="1" applyFill="1" applyBorder="1" applyAlignment="1">
      <alignment horizontal="center"/>
    </xf>
    <xf numFmtId="0" fontId="19" fillId="0" borderId="10" xfId="0" applyFont="1" applyFill="1" applyBorder="1" applyAlignment="1">
      <alignment horizontal="center"/>
    </xf>
    <xf numFmtId="0" fontId="19" fillId="0" borderId="10" xfId="0" applyFont="1" applyFill="1" applyBorder="1" applyAlignment="1">
      <alignment horizontal="left" wrapText="1"/>
    </xf>
    <xf numFmtId="4" fontId="19" fillId="0" borderId="19" xfId="0" applyNumberFormat="1" applyFont="1" applyFill="1" applyBorder="1" applyAlignment="1" applyProtection="1">
      <alignment horizontal="center"/>
      <protection/>
    </xf>
    <xf numFmtId="0" fontId="19" fillId="0" borderId="10" xfId="0" applyFont="1" applyFill="1" applyBorder="1" applyAlignment="1">
      <alignment horizontal="right" wrapText="1"/>
    </xf>
    <xf numFmtId="0" fontId="19" fillId="0" borderId="29" xfId="0" applyFont="1" applyFill="1" applyBorder="1" applyAlignment="1">
      <alignment horizontal="right" wrapText="1"/>
    </xf>
    <xf numFmtId="2" fontId="34" fillId="0" borderId="29" xfId="0" applyNumberFormat="1" applyFont="1" applyFill="1" applyBorder="1" applyAlignment="1">
      <alignment horizontal="center"/>
    </xf>
    <xf numFmtId="0" fontId="20" fillId="0" borderId="10" xfId="139" applyFont="1" applyFill="1" applyBorder="1" applyAlignment="1">
      <alignment horizontal="center"/>
      <protection/>
    </xf>
    <xf numFmtId="0" fontId="27" fillId="0" borderId="0" xfId="139" applyFont="1" applyFill="1">
      <alignment/>
      <protection/>
    </xf>
    <xf numFmtId="0" fontId="19" fillId="0" borderId="10" xfId="0" applyFont="1" applyFill="1" applyBorder="1" applyAlignment="1">
      <alignment horizontal="left" wrapText="1" indent="1"/>
    </xf>
    <xf numFmtId="0" fontId="20" fillId="0" borderId="18" xfId="139" applyFont="1" applyFill="1" applyBorder="1" applyAlignment="1">
      <alignment horizontal="center"/>
      <protection/>
    </xf>
    <xf numFmtId="0" fontId="19" fillId="0" borderId="10" xfId="139" applyFont="1" applyFill="1" applyBorder="1" applyAlignment="1">
      <alignment horizontal="left" wrapText="1" indent="1"/>
      <protection/>
    </xf>
    <xf numFmtId="0" fontId="19" fillId="0" borderId="18" xfId="0" applyNumberFormat="1" applyFont="1" applyFill="1" applyBorder="1" applyAlignment="1">
      <alignment horizontal="center"/>
    </xf>
    <xf numFmtId="0" fontId="19" fillId="0" borderId="10" xfId="0" applyNumberFormat="1" applyFont="1" applyFill="1" applyBorder="1" applyAlignment="1">
      <alignment horizontal="center"/>
    </xf>
    <xf numFmtId="0" fontId="19" fillId="0" borderId="10" xfId="0" applyNumberFormat="1" applyFont="1" applyFill="1" applyBorder="1" applyAlignment="1">
      <alignment wrapText="1"/>
    </xf>
    <xf numFmtId="0" fontId="20" fillId="0" borderId="10" xfId="0" applyFont="1" applyBorder="1" applyAlignment="1">
      <alignment horizontal="center" vertical="center" wrapText="1"/>
    </xf>
    <xf numFmtId="0" fontId="19" fillId="0" borderId="0" xfId="0" applyFont="1" applyAlignment="1">
      <alignment/>
    </xf>
    <xf numFmtId="0" fontId="19" fillId="0" borderId="18" xfId="0" applyFont="1" applyBorder="1" applyAlignment="1">
      <alignment horizontal="center"/>
    </xf>
    <xf numFmtId="0" fontId="19" fillId="0" borderId="10" xfId="0" applyFont="1" applyBorder="1" applyAlignment="1">
      <alignment wrapText="1"/>
    </xf>
    <xf numFmtId="49" fontId="19" fillId="0" borderId="10" xfId="0" applyNumberFormat="1" applyFont="1" applyBorder="1" applyAlignment="1">
      <alignment horizontal="center"/>
    </xf>
    <xf numFmtId="0" fontId="19" fillId="0" borderId="10" xfId="139" applyFont="1" applyFill="1" applyBorder="1" applyAlignment="1">
      <alignment horizontal="right" wrapText="1"/>
      <protection/>
    </xf>
    <xf numFmtId="2" fontId="28" fillId="0" borderId="0" xfId="0" applyNumberFormat="1" applyFont="1" applyFill="1" applyAlignment="1">
      <alignment vertical="center"/>
    </xf>
    <xf numFmtId="0" fontId="19" fillId="0" borderId="0" xfId="139" applyFont="1">
      <alignment/>
      <protection/>
    </xf>
    <xf numFmtId="0" fontId="19" fillId="0" borderId="0" xfId="139" applyFont="1" applyBorder="1">
      <alignment/>
      <protection/>
    </xf>
    <xf numFmtId="0" fontId="32" fillId="0" borderId="0" xfId="139" applyFont="1" applyBorder="1">
      <alignment/>
      <protection/>
    </xf>
    <xf numFmtId="0" fontId="21" fillId="0" borderId="0" xfId="139" applyFont="1" applyBorder="1" applyAlignment="1">
      <alignment horizontal="center"/>
      <protection/>
    </xf>
    <xf numFmtId="0" fontId="19" fillId="0" borderId="10" xfId="139" applyFont="1" applyBorder="1" applyAlignment="1">
      <alignment horizontal="center"/>
      <protection/>
    </xf>
    <xf numFmtId="0" fontId="34" fillId="0" borderId="10" xfId="0" applyFont="1" applyFill="1" applyBorder="1" applyAlignment="1">
      <alignment horizontal="center" wrapText="1"/>
    </xf>
    <xf numFmtId="4" fontId="19" fillId="0" borderId="10" xfId="139" applyNumberFormat="1" applyFont="1" applyBorder="1" applyAlignment="1" applyProtection="1">
      <alignment horizontal="center"/>
      <protection/>
    </xf>
    <xf numFmtId="4" fontId="19" fillId="0" borderId="19" xfId="139" applyNumberFormat="1" applyFont="1" applyBorder="1" applyAlignment="1" applyProtection="1">
      <alignment horizontal="center"/>
      <protection/>
    </xf>
    <xf numFmtId="2" fontId="19" fillId="0" borderId="0" xfId="139" applyNumberFormat="1" applyFont="1" applyAlignment="1">
      <alignment vertical="center"/>
      <protection/>
    </xf>
    <xf numFmtId="0" fontId="38" fillId="0" borderId="10" xfId="90" applyFont="1" applyFill="1" applyBorder="1" applyAlignment="1">
      <alignment vertical="center" wrapText="1"/>
      <protection/>
    </xf>
    <xf numFmtId="4" fontId="19" fillId="0" borderId="10" xfId="139" applyNumberFormat="1" applyFont="1" applyBorder="1" applyAlignment="1">
      <alignment horizontal="center"/>
      <protection/>
    </xf>
    <xf numFmtId="4" fontId="19" fillId="0" borderId="19" xfId="139" applyNumberFormat="1" applyFont="1" applyBorder="1" applyAlignment="1">
      <alignment horizontal="center"/>
      <protection/>
    </xf>
    <xf numFmtId="4" fontId="19" fillId="0" borderId="31" xfId="139" applyNumberFormat="1" applyFont="1" applyBorder="1" applyAlignment="1">
      <alignment horizontal="center"/>
      <protection/>
    </xf>
    <xf numFmtId="4" fontId="19" fillId="0" borderId="21" xfId="139" applyNumberFormat="1" applyFont="1" applyBorder="1" applyAlignment="1">
      <alignment horizontal="center"/>
      <protection/>
    </xf>
    <xf numFmtId="0" fontId="0" fillId="0" borderId="0" xfId="116" applyFill="1">
      <alignment/>
      <protection/>
    </xf>
    <xf numFmtId="0" fontId="42" fillId="0" borderId="0" xfId="116" applyFont="1" applyFill="1" applyAlignment="1">
      <alignment horizontal="center"/>
      <protection/>
    </xf>
    <xf numFmtId="0" fontId="0" fillId="0" borderId="0" xfId="116" applyFont="1" applyFill="1" applyAlignment="1">
      <alignment horizontal="center" vertical="center" wrapText="1"/>
      <protection/>
    </xf>
    <xf numFmtId="0" fontId="22" fillId="0" borderId="0" xfId="116" applyFont="1" applyFill="1" applyBorder="1" applyAlignment="1">
      <alignment horizontal="center" vertical="center" wrapText="1"/>
      <protection/>
    </xf>
    <xf numFmtId="4" fontId="19" fillId="0" borderId="0" xfId="116" applyNumberFormat="1" applyFont="1" applyFill="1" applyBorder="1" applyAlignment="1" applyProtection="1">
      <alignment horizontal="center" vertical="center" wrapText="1"/>
      <protection/>
    </xf>
    <xf numFmtId="4" fontId="23" fillId="0" borderId="0" xfId="116" applyNumberFormat="1" applyFont="1" applyFill="1" applyBorder="1" applyAlignment="1" applyProtection="1">
      <alignment horizontal="center" vertical="center" wrapText="1"/>
      <protection/>
    </xf>
    <xf numFmtId="0" fontId="19" fillId="0" borderId="0" xfId="116" applyFont="1" applyFill="1" applyBorder="1" applyAlignment="1">
      <alignment horizontal="center"/>
      <protection/>
    </xf>
    <xf numFmtId="0" fontId="19" fillId="0" borderId="0" xfId="116" applyFont="1" applyFill="1" applyBorder="1">
      <alignment/>
      <protection/>
    </xf>
    <xf numFmtId="0" fontId="19" fillId="0" borderId="0" xfId="116" applyFont="1" applyFill="1" applyBorder="1" applyAlignment="1">
      <alignment wrapText="1"/>
      <protection/>
    </xf>
    <xf numFmtId="0" fontId="25" fillId="0" borderId="0" xfId="116" applyFont="1" applyFill="1" applyBorder="1" applyAlignment="1">
      <alignment horizontal="center" vertical="center" wrapText="1"/>
      <protection/>
    </xf>
    <xf numFmtId="0" fontId="21" fillId="0" borderId="0" xfId="116" applyFont="1" applyFill="1" applyBorder="1" applyAlignment="1">
      <alignment horizontal="center" vertical="center" wrapText="1"/>
      <protection/>
    </xf>
    <xf numFmtId="0" fontId="34" fillId="0" borderId="0" xfId="116" applyFont="1" applyFill="1" applyBorder="1" applyAlignment="1">
      <alignment horizontal="center" vertical="center" wrapText="1"/>
      <protection/>
    </xf>
    <xf numFmtId="0" fontId="19" fillId="0" borderId="14" xfId="117" applyFont="1" applyFill="1" applyBorder="1" applyAlignment="1">
      <alignment horizontal="center" vertical="center"/>
      <protection/>
    </xf>
    <xf numFmtId="2" fontId="36" fillId="0" borderId="22" xfId="139" applyNumberFormat="1" applyFont="1" applyFill="1" applyBorder="1" applyAlignment="1">
      <alignment horizontal="center"/>
      <protection/>
    </xf>
    <xf numFmtId="2" fontId="34" fillId="0" borderId="19" xfId="0" applyNumberFormat="1" applyFont="1" applyFill="1" applyBorder="1" applyAlignment="1">
      <alignment horizontal="center"/>
    </xf>
    <xf numFmtId="2" fontId="34" fillId="0" borderId="19" xfId="139" applyNumberFormat="1" applyFont="1" applyFill="1" applyBorder="1" applyAlignment="1">
      <alignment horizontal="center"/>
      <protection/>
    </xf>
    <xf numFmtId="2" fontId="27" fillId="0" borderId="22" xfId="0" applyNumberFormat="1" applyFont="1" applyFill="1" applyBorder="1" applyAlignment="1">
      <alignment horizontal="center"/>
    </xf>
    <xf numFmtId="2" fontId="34" fillId="0" borderId="22" xfId="0" applyNumberFormat="1" applyFont="1" applyFill="1" applyBorder="1" applyAlignment="1">
      <alignment horizontal="center"/>
    </xf>
    <xf numFmtId="2" fontId="34" fillId="0" borderId="19" xfId="0" applyNumberFormat="1" applyFont="1" applyBorder="1" applyAlignment="1">
      <alignment horizontal="center" vertical="center" wrapText="1"/>
    </xf>
    <xf numFmtId="0" fontId="20" fillId="0" borderId="15" xfId="139" applyFont="1" applyFill="1" applyBorder="1" applyAlignment="1">
      <alignment horizontal="center"/>
      <protection/>
    </xf>
    <xf numFmtId="0" fontId="20" fillId="0" borderId="16" xfId="139" applyFont="1" applyFill="1" applyBorder="1">
      <alignment/>
      <protection/>
    </xf>
    <xf numFmtId="0" fontId="34" fillId="0" borderId="16" xfId="139" applyFont="1" applyFill="1" applyBorder="1" applyAlignment="1">
      <alignment horizontal="center" wrapText="1"/>
      <protection/>
    </xf>
    <xf numFmtId="0" fontId="20" fillId="0" borderId="16" xfId="139" applyFont="1" applyFill="1" applyBorder="1" applyAlignment="1">
      <alignment horizontal="center" wrapText="1"/>
      <protection/>
    </xf>
    <xf numFmtId="2" fontId="36" fillId="0" borderId="17" xfId="139" applyNumberFormat="1" applyFont="1" applyFill="1" applyBorder="1" applyAlignment="1">
      <alignment horizontal="center"/>
      <protection/>
    </xf>
    <xf numFmtId="0" fontId="19" fillId="0" borderId="30" xfId="139" applyFont="1" applyFill="1" applyBorder="1" applyAlignment="1">
      <alignment horizontal="center"/>
      <protection/>
    </xf>
    <xf numFmtId="0" fontId="19" fillId="0" borderId="31" xfId="139" applyFont="1" applyFill="1" applyBorder="1" applyAlignment="1">
      <alignment horizontal="center"/>
      <protection/>
    </xf>
    <xf numFmtId="0" fontId="19" fillId="0" borderId="31" xfId="139" applyFont="1" applyFill="1" applyBorder="1" applyAlignment="1">
      <alignment horizontal="left" wrapText="1"/>
      <protection/>
    </xf>
    <xf numFmtId="0" fontId="19" fillId="0" borderId="31" xfId="139" applyFont="1" applyFill="1" applyBorder="1" applyAlignment="1">
      <alignment horizontal="center" wrapText="1"/>
      <protection/>
    </xf>
    <xf numFmtId="2" fontId="34" fillId="0" borderId="21" xfId="139" applyNumberFormat="1" applyFont="1" applyFill="1" applyBorder="1" applyAlignment="1">
      <alignment horizontal="center"/>
      <protection/>
    </xf>
    <xf numFmtId="4" fontId="19" fillId="0" borderId="0" xfId="139" applyNumberFormat="1" applyFont="1" applyFill="1" applyBorder="1" applyAlignment="1">
      <alignment horizontal="right"/>
      <protection/>
    </xf>
    <xf numFmtId="0" fontId="19" fillId="0" borderId="0" xfId="116" applyFont="1" applyFill="1">
      <alignment/>
      <protection/>
    </xf>
    <xf numFmtId="0" fontId="19" fillId="0" borderId="15" xfId="116" applyFont="1" applyFill="1" applyBorder="1">
      <alignment/>
      <protection/>
    </xf>
    <xf numFmtId="0" fontId="19" fillId="0" borderId="16" xfId="116" applyFont="1" applyFill="1" applyBorder="1">
      <alignment/>
      <protection/>
    </xf>
    <xf numFmtId="0" fontId="19" fillId="0" borderId="17" xfId="116" applyFont="1" applyFill="1" applyBorder="1">
      <alignment/>
      <protection/>
    </xf>
    <xf numFmtId="0" fontId="19" fillId="0" borderId="18" xfId="116" applyFont="1" applyFill="1" applyBorder="1">
      <alignment/>
      <protection/>
    </xf>
    <xf numFmtId="0" fontId="34" fillId="0" borderId="10" xfId="116" applyFont="1" applyFill="1" applyBorder="1" applyAlignment="1">
      <alignment horizontal="center"/>
      <protection/>
    </xf>
    <xf numFmtId="0" fontId="19" fillId="0" borderId="19" xfId="116" applyFont="1" applyFill="1" applyBorder="1">
      <alignment/>
      <protection/>
    </xf>
    <xf numFmtId="0" fontId="19" fillId="0" borderId="10" xfId="116" applyFont="1" applyFill="1" applyBorder="1" applyAlignment="1">
      <alignment horizontal="center"/>
      <protection/>
    </xf>
    <xf numFmtId="0" fontId="19" fillId="0" borderId="32" xfId="116" applyFont="1" applyFill="1" applyBorder="1">
      <alignment/>
      <protection/>
    </xf>
    <xf numFmtId="10" fontId="19" fillId="0" borderId="23" xfId="116" applyNumberFormat="1" applyFont="1" applyFill="1" applyBorder="1" applyAlignment="1">
      <alignment horizontal="center"/>
      <protection/>
    </xf>
    <xf numFmtId="0" fontId="19" fillId="0" borderId="20" xfId="116" applyFont="1" applyFill="1" applyBorder="1">
      <alignment/>
      <protection/>
    </xf>
    <xf numFmtId="0" fontId="19" fillId="0" borderId="16" xfId="116" applyFont="1" applyFill="1" applyBorder="1" applyAlignment="1">
      <alignment horizontal="center"/>
      <protection/>
    </xf>
    <xf numFmtId="9" fontId="19" fillId="0" borderId="10" xfId="116" applyNumberFormat="1" applyFont="1" applyFill="1" applyBorder="1" applyAlignment="1">
      <alignment horizontal="center"/>
      <protection/>
    </xf>
    <xf numFmtId="0" fontId="19" fillId="0" borderId="30" xfId="116" applyFont="1" applyFill="1" applyBorder="1">
      <alignment/>
      <protection/>
    </xf>
    <xf numFmtId="0" fontId="19" fillId="0" borderId="31" xfId="116" applyFont="1" applyFill="1" applyBorder="1">
      <alignment/>
      <protection/>
    </xf>
    <xf numFmtId="0" fontId="19" fillId="0" borderId="21" xfId="116" applyFont="1" applyFill="1" applyBorder="1">
      <alignment/>
      <protection/>
    </xf>
    <xf numFmtId="14" fontId="19" fillId="0" borderId="0" xfId="116" applyNumberFormat="1" applyFont="1" applyFill="1" applyAlignment="1">
      <alignment horizontal="center"/>
      <protection/>
    </xf>
    <xf numFmtId="0" fontId="0" fillId="0" borderId="0" xfId="90" applyFont="1" applyFill="1">
      <alignment/>
      <protection/>
    </xf>
    <xf numFmtId="0" fontId="0" fillId="0" borderId="0" xfId="116" applyFont="1" applyFill="1">
      <alignment/>
      <protection/>
    </xf>
    <xf numFmtId="166" fontId="19" fillId="0" borderId="10" xfId="139" applyNumberFormat="1" applyFont="1" applyFill="1" applyBorder="1" applyAlignment="1" applyProtection="1">
      <alignment horizontal="center"/>
      <protection/>
    </xf>
    <xf numFmtId="0" fontId="21" fillId="0" borderId="33" xfId="0" applyFont="1" applyFill="1" applyBorder="1" applyAlignment="1">
      <alignment horizontal="right"/>
    </xf>
    <xf numFmtId="4" fontId="21" fillId="0" borderId="34" xfId="0" applyNumberFormat="1" applyFont="1" applyFill="1" applyBorder="1" applyAlignment="1" applyProtection="1">
      <alignment horizontal="center"/>
      <protection/>
    </xf>
    <xf numFmtId="0" fontId="19" fillId="0" borderId="35" xfId="0" applyFont="1" applyFill="1" applyBorder="1" applyAlignment="1">
      <alignment horizontal="center" vertical="top" wrapText="1"/>
    </xf>
    <xf numFmtId="0" fontId="21" fillId="0" borderId="35" xfId="0" applyFont="1" applyFill="1" applyBorder="1" applyAlignment="1">
      <alignment horizontal="center" vertical="center" wrapText="1"/>
    </xf>
    <xf numFmtId="4" fontId="19" fillId="0" borderId="35" xfId="0" applyNumberFormat="1" applyFont="1" applyFill="1" applyBorder="1" applyAlignment="1" applyProtection="1">
      <alignment horizontal="center" vertical="center" wrapText="1"/>
      <protection/>
    </xf>
    <xf numFmtId="49" fontId="19" fillId="0" borderId="35" xfId="117" applyNumberFormat="1" applyFont="1" applyFill="1" applyBorder="1" applyAlignment="1">
      <alignment horizontal="center" vertical="center"/>
      <protection/>
    </xf>
    <xf numFmtId="165" fontId="19" fillId="0" borderId="35" xfId="0" applyNumberFormat="1" applyFont="1" applyFill="1" applyBorder="1" applyAlignment="1">
      <alignment horizontal="center" vertical="top" wrapText="1"/>
    </xf>
    <xf numFmtId="0" fontId="19" fillId="0" borderId="35" xfId="117" applyFont="1" applyFill="1" applyBorder="1" applyAlignment="1">
      <alignment vertical="center"/>
      <protection/>
    </xf>
    <xf numFmtId="4" fontId="19" fillId="0" borderId="35" xfId="117" applyNumberFormat="1" applyFont="1" applyFill="1" applyBorder="1" applyAlignment="1">
      <alignment horizontal="center" vertical="center"/>
      <protection/>
    </xf>
    <xf numFmtId="4" fontId="19" fillId="0" borderId="35" xfId="117" applyNumberFormat="1" applyFont="1" applyFill="1" applyBorder="1" applyAlignment="1">
      <alignment horizontal="center" vertical="center"/>
      <protection/>
    </xf>
    <xf numFmtId="0" fontId="19" fillId="0" borderId="35" xfId="0" applyFont="1" applyFill="1" applyBorder="1" applyAlignment="1">
      <alignment/>
    </xf>
    <xf numFmtId="0" fontId="32" fillId="0" borderId="35"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vertical="top" wrapText="1"/>
    </xf>
    <xf numFmtId="0" fontId="21" fillId="0" borderId="37" xfId="0" applyFont="1" applyFill="1" applyBorder="1" applyAlignment="1">
      <alignment horizontal="center" vertical="center" wrapText="1"/>
    </xf>
    <xf numFmtId="4" fontId="19" fillId="0" borderId="37" xfId="0" applyNumberFormat="1" applyFont="1" applyFill="1" applyBorder="1" applyAlignment="1" applyProtection="1">
      <alignment horizontal="center" vertical="center" wrapText="1"/>
      <protection/>
    </xf>
    <xf numFmtId="4" fontId="19" fillId="0" borderId="38" xfId="0" applyNumberFormat="1" applyFont="1" applyFill="1" applyBorder="1" applyAlignment="1" applyProtection="1">
      <alignment horizontal="center" vertical="center" wrapText="1"/>
      <protection/>
    </xf>
    <xf numFmtId="49" fontId="19" fillId="0" borderId="39" xfId="117" applyNumberFormat="1" applyFont="1" applyFill="1" applyBorder="1" applyAlignment="1">
      <alignment horizontal="center" vertical="center"/>
      <protection/>
    </xf>
    <xf numFmtId="4" fontId="19" fillId="0" borderId="40" xfId="0" applyNumberFormat="1" applyFont="1" applyFill="1" applyBorder="1" applyAlignment="1">
      <alignment horizontal="center"/>
    </xf>
    <xf numFmtId="0" fontId="19" fillId="0" borderId="39" xfId="0" applyFont="1" applyFill="1" applyBorder="1" applyAlignment="1">
      <alignment/>
    </xf>
    <xf numFmtId="0" fontId="19" fillId="0" borderId="40" xfId="0" applyFont="1" applyFill="1" applyBorder="1" applyAlignment="1">
      <alignment/>
    </xf>
    <xf numFmtId="0" fontId="19" fillId="0" borderId="39" xfId="0" applyFont="1" applyFill="1" applyBorder="1" applyAlignment="1">
      <alignment horizontal="center" vertical="center" wrapText="1"/>
    </xf>
    <xf numFmtId="4" fontId="19" fillId="0" borderId="40" xfId="0" applyNumberFormat="1" applyFont="1" applyFill="1" applyBorder="1" applyAlignment="1" applyProtection="1">
      <alignment horizontal="center" vertical="center" wrapText="1"/>
      <protection/>
    </xf>
    <xf numFmtId="49" fontId="19" fillId="0" borderId="41" xfId="117" applyNumberFormat="1" applyFont="1" applyFill="1" applyBorder="1" applyAlignment="1">
      <alignment horizontal="center" vertical="center"/>
      <protection/>
    </xf>
    <xf numFmtId="0" fontId="19" fillId="0" borderId="42" xfId="0" applyFont="1" applyFill="1" applyBorder="1" applyAlignment="1">
      <alignment horizontal="center" vertical="top" wrapText="1"/>
    </xf>
    <xf numFmtId="49" fontId="19" fillId="0" borderId="42" xfId="117" applyNumberFormat="1" applyFont="1" applyFill="1" applyBorder="1" applyAlignment="1">
      <alignment horizontal="center" vertical="center"/>
      <protection/>
    </xf>
    <xf numFmtId="0" fontId="19" fillId="0" borderId="42" xfId="117" applyFont="1" applyFill="1" applyBorder="1" applyAlignment="1">
      <alignment vertical="center"/>
      <protection/>
    </xf>
    <xf numFmtId="4" fontId="19" fillId="0" borderId="42" xfId="117" applyNumberFormat="1" applyFont="1" applyFill="1" applyBorder="1" applyAlignment="1">
      <alignment horizontal="center" vertical="center"/>
      <protection/>
    </xf>
    <xf numFmtId="4" fontId="19" fillId="0" borderId="42" xfId="0" applyNumberFormat="1" applyFont="1" applyFill="1" applyBorder="1" applyAlignment="1" applyProtection="1">
      <alignment horizontal="center" vertical="center" wrapText="1"/>
      <protection/>
    </xf>
    <xf numFmtId="4" fontId="19" fillId="0" borderId="42" xfId="117" applyNumberFormat="1" applyFont="1" applyFill="1" applyBorder="1" applyAlignment="1">
      <alignment horizontal="center" vertical="center"/>
      <protection/>
    </xf>
    <xf numFmtId="4" fontId="19" fillId="0" borderId="43" xfId="0" applyNumberFormat="1" applyFont="1" applyFill="1" applyBorder="1" applyAlignment="1">
      <alignment horizontal="center"/>
    </xf>
    <xf numFmtId="0" fontId="21" fillId="0" borderId="44" xfId="0" applyFont="1" applyFill="1" applyBorder="1" applyAlignment="1">
      <alignment horizontal="center"/>
    </xf>
    <xf numFmtId="0" fontId="21" fillId="0" borderId="45" xfId="0" applyFont="1" applyFill="1" applyBorder="1" applyAlignment="1">
      <alignment horizontal="center"/>
    </xf>
    <xf numFmtId="0" fontId="21" fillId="0" borderId="46" xfId="0" applyFont="1" applyFill="1" applyBorder="1" applyAlignment="1">
      <alignment horizontal="center"/>
    </xf>
    <xf numFmtId="0" fontId="19" fillId="0" borderId="47" xfId="0" applyFont="1" applyFill="1" applyBorder="1" applyAlignment="1">
      <alignment/>
    </xf>
    <xf numFmtId="0" fontId="21" fillId="0" borderId="48" xfId="0" applyFont="1" applyFill="1" applyBorder="1" applyAlignment="1">
      <alignment horizontal="right"/>
    </xf>
    <xf numFmtId="2" fontId="19" fillId="0" borderId="34" xfId="0" applyNumberFormat="1" applyFont="1" applyFill="1" applyBorder="1" applyAlignment="1">
      <alignment horizontal="center"/>
    </xf>
    <xf numFmtId="0" fontId="21" fillId="0" borderId="35" xfId="139" applyFont="1" applyFill="1" applyBorder="1" applyAlignment="1">
      <alignment wrapText="1"/>
      <protection/>
    </xf>
    <xf numFmtId="0" fontId="19" fillId="0" borderId="36" xfId="0" applyFont="1" applyFill="1" applyBorder="1" applyAlignment="1">
      <alignment/>
    </xf>
    <xf numFmtId="0" fontId="19" fillId="0" borderId="37" xfId="0" applyFont="1" applyFill="1" applyBorder="1" applyAlignment="1">
      <alignment/>
    </xf>
    <xf numFmtId="0" fontId="19" fillId="0" borderId="38" xfId="0" applyFont="1" applyFill="1" applyBorder="1" applyAlignment="1">
      <alignment/>
    </xf>
    <xf numFmtId="0" fontId="21" fillId="0" borderId="39" xfId="0" applyFont="1" applyFill="1" applyBorder="1" applyAlignment="1">
      <alignment horizontal="center"/>
    </xf>
    <xf numFmtId="2" fontId="19" fillId="0" borderId="40" xfId="0" applyNumberFormat="1" applyFont="1" applyFill="1" applyBorder="1" applyAlignment="1">
      <alignment horizontal="center"/>
    </xf>
    <xf numFmtId="0" fontId="19" fillId="0" borderId="41" xfId="0" applyFont="1" applyFill="1" applyBorder="1" applyAlignment="1">
      <alignment/>
    </xf>
    <xf numFmtId="0" fontId="19" fillId="0" borderId="42" xfId="0" applyFont="1" applyFill="1" applyBorder="1" applyAlignment="1">
      <alignment/>
    </xf>
    <xf numFmtId="0" fontId="19" fillId="0" borderId="43" xfId="0" applyFont="1" applyFill="1" applyBorder="1" applyAlignment="1">
      <alignment/>
    </xf>
    <xf numFmtId="49" fontId="23" fillId="0" borderId="0" xfId="0" applyNumberFormat="1" applyFont="1" applyFill="1" applyBorder="1" applyAlignment="1">
      <alignment horizontal="center" wrapText="1"/>
    </xf>
    <xf numFmtId="9" fontId="34" fillId="0" borderId="10" xfId="116" applyNumberFormat="1" applyFont="1" applyFill="1" applyBorder="1" applyAlignment="1">
      <alignment horizontal="center"/>
      <protection/>
    </xf>
    <xf numFmtId="0" fontId="19" fillId="0" borderId="0" xfId="117" applyFont="1" applyFill="1" applyBorder="1" applyAlignment="1">
      <alignment vertical="center"/>
      <protection/>
    </xf>
    <xf numFmtId="0" fontId="19" fillId="0" borderId="0" xfId="117" applyFont="1" applyFill="1" applyAlignment="1">
      <alignment vertical="center"/>
      <protection/>
    </xf>
    <xf numFmtId="0" fontId="19" fillId="0" borderId="49" xfId="139" applyFont="1" applyFill="1" applyBorder="1" applyAlignment="1">
      <alignment horizontal="center" vertical="center" textRotation="90" wrapText="1"/>
      <protection/>
    </xf>
    <xf numFmtId="0" fontId="19" fillId="0" borderId="50" xfId="139" applyFont="1" applyFill="1" applyBorder="1" applyAlignment="1">
      <alignment horizontal="center" vertical="center" textRotation="90" wrapText="1"/>
      <protection/>
    </xf>
    <xf numFmtId="49" fontId="19" fillId="0" borderId="51" xfId="117" applyNumberFormat="1" applyFont="1" applyFill="1" applyBorder="1" applyAlignment="1">
      <alignment horizontal="center" vertical="center"/>
      <protection/>
    </xf>
    <xf numFmtId="49" fontId="19" fillId="0" borderId="52" xfId="117" applyNumberFormat="1" applyFont="1" applyFill="1" applyBorder="1" applyAlignment="1">
      <alignment horizontal="center" vertical="center"/>
      <protection/>
    </xf>
    <xf numFmtId="0" fontId="19" fillId="0" borderId="52" xfId="117" applyFont="1" applyFill="1" applyBorder="1" applyAlignment="1">
      <alignment horizontal="center" vertical="center"/>
      <protection/>
    </xf>
    <xf numFmtId="0" fontId="19" fillId="0" borderId="52" xfId="117" applyFont="1" applyFill="1" applyBorder="1" applyAlignment="1">
      <alignment horizontal="center" vertical="center" wrapText="1"/>
      <protection/>
    </xf>
    <xf numFmtId="0" fontId="19" fillId="0" borderId="53" xfId="117" applyFont="1" applyFill="1" applyBorder="1" applyAlignment="1">
      <alignment horizontal="center" vertical="center" wrapText="1"/>
      <protection/>
    </xf>
    <xf numFmtId="0" fontId="19" fillId="0" borderId="0" xfId="139" applyFont="1" applyFill="1" applyBorder="1">
      <alignment/>
      <protection/>
    </xf>
    <xf numFmtId="0" fontId="19" fillId="0" borderId="0" xfId="139" applyFont="1" applyFill="1" applyBorder="1" applyAlignment="1">
      <alignment wrapText="1"/>
      <protection/>
    </xf>
    <xf numFmtId="0" fontId="21" fillId="0" borderId="0" xfId="139" applyFont="1" applyFill="1" applyBorder="1" applyAlignment="1">
      <alignment horizontal="center"/>
      <protection/>
    </xf>
    <xf numFmtId="0" fontId="19" fillId="0" borderId="0" xfId="139" applyFont="1" applyFill="1" applyBorder="1" applyAlignment="1">
      <alignment horizontal="center" wrapText="1"/>
      <protection/>
    </xf>
    <xf numFmtId="0" fontId="32" fillId="0" borderId="0" xfId="139" applyFont="1" applyFill="1" applyBorder="1">
      <alignment/>
      <protection/>
    </xf>
    <xf numFmtId="0" fontId="21" fillId="0" borderId="0" xfId="139" applyFont="1" applyFill="1" applyBorder="1" applyAlignment="1">
      <alignment horizontal="left"/>
      <protection/>
    </xf>
    <xf numFmtId="0" fontId="21" fillId="0" borderId="0" xfId="139" applyFont="1" applyFill="1" applyBorder="1" applyAlignment="1">
      <alignment horizontal="center" wrapText="1"/>
      <protection/>
    </xf>
    <xf numFmtId="0" fontId="19" fillId="0" borderId="0" xfId="139" applyFont="1" applyFill="1">
      <alignment/>
      <protection/>
    </xf>
    <xf numFmtId="0" fontId="21" fillId="0" borderId="0" xfId="139" applyFont="1" applyFill="1" applyAlignment="1">
      <alignment horizontal="center"/>
      <protection/>
    </xf>
    <xf numFmtId="0" fontId="19" fillId="0" borderId="28" xfId="0" applyFont="1" applyFill="1" applyBorder="1" applyAlignment="1">
      <alignment horizontal="center"/>
    </xf>
    <xf numFmtId="0" fontId="19" fillId="0" borderId="29" xfId="0" applyFont="1" applyFill="1" applyBorder="1" applyAlignment="1">
      <alignment horizontal="center"/>
    </xf>
    <xf numFmtId="0" fontId="34" fillId="0" borderId="29" xfId="0" applyFont="1" applyFill="1" applyBorder="1" applyAlignment="1">
      <alignment horizontal="center" wrapText="1"/>
    </xf>
    <xf numFmtId="0" fontId="19" fillId="0" borderId="29" xfId="0" applyFont="1" applyFill="1" applyBorder="1" applyAlignment="1">
      <alignment horizontal="center" wrapText="1"/>
    </xf>
    <xf numFmtId="2" fontId="27" fillId="0" borderId="29" xfId="0" applyNumberFormat="1" applyFont="1" applyFill="1" applyBorder="1" applyAlignment="1">
      <alignment horizontal="center"/>
    </xf>
    <xf numFmtId="4" fontId="19" fillId="0" borderId="29" xfId="0" applyNumberFormat="1" applyFont="1" applyFill="1" applyBorder="1" applyAlignment="1" applyProtection="1">
      <alignment horizontal="center"/>
      <protection/>
    </xf>
    <xf numFmtId="4" fontId="19" fillId="0" borderId="22" xfId="0" applyNumberFormat="1" applyFont="1" applyFill="1" applyBorder="1" applyAlignment="1" applyProtection="1">
      <alignment horizontal="center"/>
      <protection/>
    </xf>
    <xf numFmtId="2" fontId="19" fillId="0" borderId="0" xfId="0" applyNumberFormat="1" applyFont="1" applyFill="1" applyAlignment="1">
      <alignment vertical="center"/>
    </xf>
    <xf numFmtId="0" fontId="19" fillId="0" borderId="0" xfId="0" applyFont="1" applyFill="1" applyAlignment="1">
      <alignment/>
    </xf>
    <xf numFmtId="0" fontId="19" fillId="0" borderId="18" xfId="0" applyFont="1" applyFill="1" applyBorder="1" applyAlignment="1">
      <alignment horizontal="center"/>
    </xf>
    <xf numFmtId="0" fontId="19" fillId="0" borderId="10" xfId="0" applyFont="1" applyFill="1" applyBorder="1" applyAlignment="1">
      <alignment horizontal="center"/>
    </xf>
    <xf numFmtId="0" fontId="19" fillId="0" borderId="10" xfId="0" applyFont="1" applyFill="1" applyBorder="1" applyAlignment="1">
      <alignment horizontal="left" wrapText="1"/>
    </xf>
    <xf numFmtId="0" fontId="19" fillId="0" borderId="10" xfId="0" applyFont="1" applyFill="1" applyBorder="1" applyAlignment="1">
      <alignment horizontal="center" wrapText="1"/>
    </xf>
    <xf numFmtId="2" fontId="34" fillId="0" borderId="10" xfId="0" applyNumberFormat="1" applyFont="1" applyFill="1" applyBorder="1" applyAlignment="1">
      <alignment horizontal="center"/>
    </xf>
    <xf numFmtId="4" fontId="19" fillId="0" borderId="10" xfId="0" applyNumberFormat="1" applyFont="1" applyFill="1" applyBorder="1" applyAlignment="1" applyProtection="1">
      <alignment horizontal="center"/>
      <protection/>
    </xf>
    <xf numFmtId="4" fontId="19" fillId="0" borderId="19" xfId="0" applyNumberFormat="1" applyFont="1" applyFill="1" applyBorder="1" applyAlignment="1" applyProtection="1">
      <alignment horizontal="center"/>
      <protection/>
    </xf>
    <xf numFmtId="2" fontId="27" fillId="0" borderId="0" xfId="0" applyNumberFormat="1" applyFont="1" applyFill="1" applyAlignment="1">
      <alignment vertical="center"/>
    </xf>
    <xf numFmtId="0" fontId="19" fillId="0" borderId="10" xfId="0" applyFont="1" applyFill="1" applyBorder="1" applyAlignment="1">
      <alignment horizontal="right" wrapText="1"/>
    </xf>
    <xf numFmtId="0" fontId="19" fillId="0" borderId="10" xfId="0" applyFont="1" applyFill="1" applyBorder="1" applyAlignment="1">
      <alignment wrapText="1"/>
    </xf>
    <xf numFmtId="0" fontId="19" fillId="0" borderId="29" xfId="0" applyFont="1" applyFill="1" applyBorder="1" applyAlignment="1">
      <alignment horizontal="right" wrapText="1"/>
    </xf>
    <xf numFmtId="2" fontId="34" fillId="0" borderId="29" xfId="0" applyNumberFormat="1" applyFont="1" applyFill="1" applyBorder="1" applyAlignment="1">
      <alignment horizontal="center"/>
    </xf>
    <xf numFmtId="0" fontId="19" fillId="0" borderId="18" xfId="139" applyFont="1" applyFill="1" applyBorder="1" applyAlignment="1">
      <alignment horizontal="center"/>
      <protection/>
    </xf>
    <xf numFmtId="0" fontId="20" fillId="0" borderId="10" xfId="139" applyFont="1" applyFill="1" applyBorder="1" applyAlignment="1">
      <alignment horizontal="center"/>
      <protection/>
    </xf>
    <xf numFmtId="4" fontId="19" fillId="0" borderId="10" xfId="139" applyNumberFormat="1" applyFont="1" applyFill="1" applyBorder="1" applyAlignment="1" applyProtection="1">
      <alignment horizontal="center"/>
      <protection/>
    </xf>
    <xf numFmtId="4" fontId="19" fillId="0" borderId="19" xfId="139" applyNumberFormat="1" applyFont="1" applyFill="1" applyBorder="1" applyAlignment="1" applyProtection="1">
      <alignment horizontal="center"/>
      <protection/>
    </xf>
    <xf numFmtId="2" fontId="19" fillId="0" borderId="0" xfId="139" applyNumberFormat="1" applyFont="1" applyFill="1" applyAlignment="1">
      <alignment vertical="center"/>
      <protection/>
    </xf>
    <xf numFmtId="0" fontId="19" fillId="0" borderId="10" xfId="139" applyFont="1" applyFill="1" applyBorder="1" applyAlignment="1">
      <alignment horizontal="left" wrapText="1"/>
      <protection/>
    </xf>
    <xf numFmtId="0" fontId="19" fillId="0" borderId="10" xfId="139" applyFont="1" applyFill="1" applyBorder="1" applyAlignment="1">
      <alignment horizontal="center" wrapText="1"/>
      <protection/>
    </xf>
    <xf numFmtId="2" fontId="34" fillId="0" borderId="10" xfId="139" applyNumberFormat="1" applyFont="1" applyFill="1" applyBorder="1" applyAlignment="1">
      <alignment horizontal="center"/>
      <protection/>
    </xf>
    <xf numFmtId="0" fontId="27" fillId="0" borderId="0" xfId="0" applyFont="1" applyFill="1" applyAlignment="1">
      <alignment/>
    </xf>
    <xf numFmtId="0" fontId="19" fillId="0" borderId="15" xfId="139" applyFont="1" applyFill="1" applyBorder="1">
      <alignment/>
      <protection/>
    </xf>
    <xf numFmtId="0" fontId="19" fillId="0" borderId="16" xfId="139" applyFont="1" applyFill="1" applyBorder="1">
      <alignment/>
      <protection/>
    </xf>
    <xf numFmtId="4" fontId="19" fillId="0" borderId="16" xfId="139" applyNumberFormat="1" applyFont="1" applyFill="1" applyBorder="1" applyAlignment="1" applyProtection="1">
      <alignment horizontal="center"/>
      <protection/>
    </xf>
    <xf numFmtId="4" fontId="19" fillId="0" borderId="17" xfId="139" applyNumberFormat="1" applyFont="1" applyFill="1" applyBorder="1" applyAlignment="1" applyProtection="1">
      <alignment horizontal="center"/>
      <protection/>
    </xf>
    <xf numFmtId="0" fontId="19" fillId="0" borderId="18" xfId="139" applyFont="1" applyFill="1" applyBorder="1">
      <alignment/>
      <protection/>
    </xf>
    <xf numFmtId="0" fontId="19" fillId="0" borderId="10" xfId="139" applyFont="1" applyFill="1" applyBorder="1">
      <alignment/>
      <protection/>
    </xf>
    <xf numFmtId="4" fontId="19" fillId="0" borderId="10" xfId="139" applyNumberFormat="1" applyFont="1" applyFill="1" applyBorder="1" applyAlignment="1">
      <alignment horizontal="center"/>
      <protection/>
    </xf>
    <xf numFmtId="4" fontId="19" fillId="0" borderId="19" xfId="139" applyNumberFormat="1" applyFont="1" applyFill="1" applyBorder="1" applyAlignment="1">
      <alignment horizontal="center"/>
      <protection/>
    </xf>
    <xf numFmtId="0" fontId="19" fillId="0" borderId="30" xfId="139" applyFont="1" applyFill="1" applyBorder="1">
      <alignment/>
      <protection/>
    </xf>
    <xf numFmtId="0" fontId="19" fillId="0" borderId="31" xfId="139" applyFont="1" applyFill="1" applyBorder="1">
      <alignment/>
      <protection/>
    </xf>
    <xf numFmtId="4" fontId="19" fillId="0" borderId="31" xfId="139" applyNumberFormat="1" applyFont="1" applyFill="1" applyBorder="1" applyAlignment="1">
      <alignment horizontal="center"/>
      <protection/>
    </xf>
    <xf numFmtId="4" fontId="19" fillId="0" borderId="21" xfId="139" applyNumberFormat="1" applyFont="1" applyFill="1" applyBorder="1" applyAlignment="1">
      <alignment horizontal="center"/>
      <protection/>
    </xf>
    <xf numFmtId="0" fontId="37" fillId="0" borderId="0" xfId="90" applyFont="1" applyFill="1" applyBorder="1" applyAlignment="1">
      <alignment horizontal="right"/>
      <protection/>
    </xf>
    <xf numFmtId="2" fontId="38" fillId="0" borderId="0" xfId="90" applyNumberFormat="1" applyFont="1" applyFill="1" applyBorder="1" applyAlignment="1">
      <alignment horizontal="center" vertical="center"/>
      <protection/>
    </xf>
    <xf numFmtId="0" fontId="38" fillId="0" borderId="0" xfId="90" applyFont="1" applyFill="1" applyBorder="1" applyAlignment="1">
      <alignment horizontal="center" vertical="center"/>
      <protection/>
    </xf>
    <xf numFmtId="0" fontId="38" fillId="0" borderId="0" xfId="90" applyFont="1" applyFill="1" applyBorder="1" applyAlignment="1">
      <alignment vertical="center"/>
      <protection/>
    </xf>
    <xf numFmtId="0" fontId="38" fillId="0" borderId="29" xfId="90" applyFont="1" applyFill="1" applyBorder="1">
      <alignment/>
      <protection/>
    </xf>
    <xf numFmtId="4" fontId="39" fillId="0" borderId="22" xfId="90" applyNumberFormat="1" applyFont="1" applyFill="1" applyBorder="1" applyAlignment="1">
      <alignment horizontal="center"/>
      <protection/>
    </xf>
    <xf numFmtId="0" fontId="19" fillId="0" borderId="0" xfId="90" applyFont="1" applyFill="1">
      <alignment/>
      <protection/>
    </xf>
    <xf numFmtId="9" fontId="39" fillId="0" borderId="10" xfId="90" applyNumberFormat="1" applyFont="1" applyFill="1" applyBorder="1" applyAlignment="1">
      <alignment horizontal="center"/>
      <protection/>
    </xf>
    <xf numFmtId="4" fontId="38" fillId="0" borderId="19" xfId="90" applyNumberFormat="1" applyFont="1" applyFill="1" applyBorder="1" applyAlignment="1">
      <alignment horizontal="center"/>
      <protection/>
    </xf>
    <xf numFmtId="0" fontId="40" fillId="0" borderId="0" xfId="90" applyFont="1" applyFill="1" applyAlignment="1">
      <alignment horizontal="right"/>
      <protection/>
    </xf>
    <xf numFmtId="2" fontId="38" fillId="0" borderId="0" xfId="90" applyNumberFormat="1" applyFont="1" applyFill="1" applyAlignment="1">
      <alignment horizontal="center" vertical="center"/>
      <protection/>
    </xf>
    <xf numFmtId="0" fontId="38" fillId="0" borderId="0" xfId="90" applyFont="1" applyFill="1" applyAlignment="1">
      <alignment horizontal="center" vertical="center"/>
      <protection/>
    </xf>
    <xf numFmtId="0" fontId="39" fillId="0" borderId="10" xfId="90" applyFont="1" applyFill="1" applyBorder="1" applyAlignment="1">
      <alignment horizontal="center"/>
      <protection/>
    </xf>
    <xf numFmtId="9" fontId="37" fillId="0" borderId="0" xfId="90" applyNumberFormat="1" applyFont="1" applyFill="1" applyAlignment="1">
      <alignment horizontal="center"/>
      <protection/>
    </xf>
    <xf numFmtId="10" fontId="39" fillId="0" borderId="0" xfId="90" applyNumberFormat="1" applyFont="1" applyFill="1" applyAlignment="1">
      <alignment horizontal="right"/>
      <protection/>
    </xf>
    <xf numFmtId="10" fontId="39" fillId="0" borderId="10" xfId="90" applyNumberFormat="1" applyFont="1" applyFill="1" applyBorder="1" applyAlignment="1">
      <alignment horizontal="center"/>
      <protection/>
    </xf>
    <xf numFmtId="0" fontId="37" fillId="0" borderId="0" xfId="90" applyFont="1" applyFill="1" applyAlignment="1">
      <alignment horizontal="right"/>
      <protection/>
    </xf>
    <xf numFmtId="2" fontId="39" fillId="0" borderId="0" xfId="90" applyNumberFormat="1" applyFont="1" applyFill="1" applyAlignment="1">
      <alignment horizontal="center" vertical="center"/>
      <protection/>
    </xf>
    <xf numFmtId="0" fontId="38" fillId="0" borderId="10" xfId="90" applyFont="1" applyFill="1" applyBorder="1">
      <alignment/>
      <protection/>
    </xf>
    <xf numFmtId="4" fontId="39" fillId="0" borderId="19" xfId="90" applyNumberFormat="1" applyFont="1" applyFill="1" applyBorder="1" applyAlignment="1">
      <alignment horizontal="center"/>
      <protection/>
    </xf>
    <xf numFmtId="2" fontId="38" fillId="0" borderId="0" xfId="90" applyNumberFormat="1" applyFont="1" applyFill="1" applyAlignment="1">
      <alignment vertical="center"/>
      <protection/>
    </xf>
    <xf numFmtId="0" fontId="38" fillId="0" borderId="31" xfId="90" applyFont="1" applyFill="1" applyBorder="1">
      <alignment/>
      <protection/>
    </xf>
    <xf numFmtId="4" fontId="39" fillId="0" borderId="21" xfId="90" applyNumberFormat="1" applyFont="1" applyFill="1" applyBorder="1" applyAlignment="1">
      <alignment horizontal="center"/>
      <protection/>
    </xf>
    <xf numFmtId="0" fontId="19" fillId="0" borderId="11" xfId="139" applyFont="1" applyFill="1" applyBorder="1" applyAlignment="1">
      <alignment wrapText="1"/>
      <protection/>
    </xf>
    <xf numFmtId="0" fontId="20" fillId="0" borderId="0" xfId="0" applyFont="1" applyFill="1" applyAlignment="1">
      <alignment horizontal="center"/>
    </xf>
    <xf numFmtId="0" fontId="19" fillId="0" borderId="10" xfId="139" applyFont="1" applyFill="1" applyBorder="1" applyAlignment="1">
      <alignment wrapText="1"/>
      <protection/>
    </xf>
    <xf numFmtId="0" fontId="19" fillId="0" borderId="28" xfId="139" applyFont="1" applyFill="1" applyBorder="1" applyAlignment="1">
      <alignment horizontal="center"/>
      <protection/>
    </xf>
    <xf numFmtId="4" fontId="19" fillId="0" borderId="29" xfId="139" applyNumberFormat="1" applyFont="1" applyFill="1" applyBorder="1" applyAlignment="1" applyProtection="1">
      <alignment horizontal="center"/>
      <protection/>
    </xf>
    <xf numFmtId="4" fontId="19" fillId="0" borderId="22" xfId="139" applyNumberFormat="1" applyFont="1" applyFill="1" applyBorder="1" applyAlignment="1" applyProtection="1">
      <alignment horizontal="center"/>
      <protection/>
    </xf>
    <xf numFmtId="0" fontId="19" fillId="0" borderId="29" xfId="139" applyFont="1" applyFill="1" applyBorder="1">
      <alignment/>
      <protection/>
    </xf>
    <xf numFmtId="0" fontId="34" fillId="0" borderId="29" xfId="139" applyFont="1" applyFill="1" applyBorder="1" applyAlignment="1">
      <alignment horizontal="center" wrapText="1"/>
      <protection/>
    </xf>
    <xf numFmtId="0" fontId="20" fillId="0" borderId="29" xfId="139" applyFont="1" applyFill="1" applyBorder="1" applyAlignment="1">
      <alignment horizontal="center" wrapText="1"/>
      <protection/>
    </xf>
    <xf numFmtId="2" fontId="36" fillId="0" borderId="29" xfId="139" applyNumberFormat="1" applyFont="1" applyFill="1" applyBorder="1" applyAlignment="1">
      <alignment horizontal="center"/>
      <protection/>
    </xf>
    <xf numFmtId="0" fontId="27" fillId="0" borderId="0" xfId="139" applyFont="1" applyFill="1">
      <alignment/>
      <protection/>
    </xf>
    <xf numFmtId="0" fontId="19" fillId="0" borderId="10" xfId="0" applyFont="1" applyFill="1" applyBorder="1" applyAlignment="1">
      <alignment horizontal="left" wrapText="1" indent="1"/>
    </xf>
    <xf numFmtId="0" fontId="20" fillId="0" borderId="18" xfId="139" applyFont="1" applyFill="1" applyBorder="1" applyAlignment="1">
      <alignment horizontal="center"/>
      <protection/>
    </xf>
    <xf numFmtId="0" fontId="19" fillId="0" borderId="10" xfId="139" applyFont="1" applyFill="1" applyBorder="1" applyAlignment="1">
      <alignment horizontal="left" wrapText="1" indent="1"/>
      <protection/>
    </xf>
    <xf numFmtId="0" fontId="19" fillId="0" borderId="10" xfId="139" applyFont="1" applyFill="1" applyBorder="1" applyAlignment="1">
      <alignment horizontal="center"/>
      <protection/>
    </xf>
    <xf numFmtId="0" fontId="20" fillId="0" borderId="28" xfId="139" applyFont="1" applyFill="1" applyBorder="1" applyAlignment="1">
      <alignment horizontal="center"/>
      <protection/>
    </xf>
    <xf numFmtId="0" fontId="20" fillId="0" borderId="29" xfId="139" applyFont="1" applyFill="1" applyBorder="1">
      <alignment/>
      <protection/>
    </xf>
    <xf numFmtId="0" fontId="19" fillId="0" borderId="18" xfId="0" applyNumberFormat="1" applyFont="1" applyFill="1" applyBorder="1" applyAlignment="1">
      <alignment horizontal="center"/>
    </xf>
    <xf numFmtId="0" fontId="19" fillId="0" borderId="10" xfId="0" applyNumberFormat="1" applyFont="1" applyFill="1" applyBorder="1" applyAlignment="1">
      <alignment horizontal="center"/>
    </xf>
    <xf numFmtId="0" fontId="19" fillId="0" borderId="10" xfId="0" applyNumberFormat="1" applyFont="1" applyFill="1" applyBorder="1" applyAlignment="1">
      <alignment wrapText="1"/>
    </xf>
    <xf numFmtId="0" fontId="20" fillId="0" borderId="10" xfId="0" applyFont="1" applyBorder="1" applyAlignment="1">
      <alignment horizontal="center" vertical="center" wrapText="1"/>
    </xf>
    <xf numFmtId="2" fontId="34" fillId="0" borderId="10" xfId="0" applyNumberFormat="1" applyFont="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24" borderId="10" xfId="0" applyNumberFormat="1" applyFont="1" applyFill="1" applyBorder="1" applyAlignment="1">
      <alignment horizontal="center" vertical="center" wrapText="1"/>
    </xf>
    <xf numFmtId="2" fontId="19" fillId="24" borderId="19" xfId="0" applyNumberFormat="1" applyFont="1" applyFill="1" applyBorder="1" applyAlignment="1">
      <alignment horizontal="center" vertical="center" wrapText="1"/>
    </xf>
    <xf numFmtId="0" fontId="19" fillId="0" borderId="0" xfId="0" applyFont="1" applyAlignment="1">
      <alignment/>
    </xf>
    <xf numFmtId="0" fontId="19" fillId="0" borderId="18" xfId="0" applyFont="1" applyBorder="1" applyAlignment="1">
      <alignment horizontal="center"/>
    </xf>
    <xf numFmtId="0" fontId="19" fillId="0" borderId="10" xfId="0" applyFont="1" applyBorder="1" applyAlignment="1">
      <alignment wrapText="1"/>
    </xf>
    <xf numFmtId="2" fontId="19" fillId="0" borderId="10" xfId="0" applyNumberFormat="1" applyFont="1" applyFill="1" applyBorder="1" applyAlignment="1">
      <alignment horizontal="center" vertical="center"/>
    </xf>
    <xf numFmtId="2" fontId="27" fillId="24" borderId="0" xfId="0" applyNumberFormat="1" applyFont="1" applyFill="1" applyBorder="1" applyAlignment="1">
      <alignment horizontal="center" vertical="center" wrapText="1"/>
    </xf>
    <xf numFmtId="0" fontId="19" fillId="0" borderId="28" xfId="0" applyFont="1" applyBorder="1" applyAlignment="1">
      <alignment horizontal="center"/>
    </xf>
    <xf numFmtId="0" fontId="19" fillId="0" borderId="29" xfId="0" applyNumberFormat="1" applyFont="1" applyFill="1" applyBorder="1" applyAlignment="1">
      <alignment horizontal="center"/>
    </xf>
    <xf numFmtId="0" fontId="19" fillId="0" borderId="29" xfId="0" applyFont="1" applyBorder="1" applyAlignment="1">
      <alignment horizontal="right" wrapText="1"/>
    </xf>
    <xf numFmtId="0" fontId="20" fillId="0" borderId="29" xfId="0" applyFont="1" applyBorder="1" applyAlignment="1">
      <alignment horizontal="center" vertical="center" wrapText="1"/>
    </xf>
    <xf numFmtId="2" fontId="34" fillId="0" borderId="29" xfId="0" applyNumberFormat="1" applyFont="1" applyBorder="1" applyAlignment="1">
      <alignment horizontal="center" vertical="center" wrapText="1"/>
    </xf>
    <xf numFmtId="2" fontId="19" fillId="0" borderId="29" xfId="0" applyNumberFormat="1" applyFont="1" applyFill="1" applyBorder="1" applyAlignment="1">
      <alignment horizontal="center" vertical="center" wrapText="1"/>
    </xf>
    <xf numFmtId="2" fontId="19" fillId="0" borderId="29" xfId="0" applyNumberFormat="1" applyFont="1" applyFill="1" applyBorder="1" applyAlignment="1">
      <alignment horizontal="center" vertical="center"/>
    </xf>
    <xf numFmtId="2" fontId="19" fillId="24" borderId="29" xfId="0" applyNumberFormat="1" applyFont="1" applyFill="1" applyBorder="1" applyAlignment="1">
      <alignment horizontal="center" vertical="center" wrapText="1"/>
    </xf>
    <xf numFmtId="2" fontId="19" fillId="24" borderId="22" xfId="0" applyNumberFormat="1" applyFont="1" applyFill="1" applyBorder="1" applyAlignment="1">
      <alignment horizontal="center" vertical="center" wrapText="1"/>
    </xf>
    <xf numFmtId="49" fontId="19" fillId="0" borderId="10" xfId="0" applyNumberFormat="1" applyFont="1" applyBorder="1" applyAlignment="1">
      <alignment horizontal="center"/>
    </xf>
    <xf numFmtId="0" fontId="19" fillId="0" borderId="10" xfId="139" applyFont="1" applyFill="1" applyBorder="1" applyAlignment="1">
      <alignment horizontal="right" wrapText="1"/>
      <protection/>
    </xf>
    <xf numFmtId="0" fontId="20" fillId="0" borderId="26" xfId="139" applyFont="1" applyFill="1" applyBorder="1" applyAlignment="1">
      <alignment horizontal="center"/>
      <protection/>
    </xf>
    <xf numFmtId="4" fontId="19" fillId="0" borderId="54" xfId="139" applyNumberFormat="1" applyFont="1" applyFill="1" applyBorder="1" applyAlignment="1" applyProtection="1">
      <alignment horizontal="center"/>
      <protection/>
    </xf>
    <xf numFmtId="0" fontId="19" fillId="0" borderId="29" xfId="139" applyFont="1" applyFill="1" applyBorder="1" applyAlignment="1">
      <alignment horizontal="left" wrapText="1" indent="1"/>
      <protection/>
    </xf>
    <xf numFmtId="0" fontId="19" fillId="0" borderId="29" xfId="139" applyFont="1" applyFill="1" applyBorder="1" applyAlignment="1">
      <alignment horizontal="center" wrapText="1"/>
      <protection/>
    </xf>
    <xf numFmtId="2" fontId="34" fillId="0" borderId="29" xfId="139" applyNumberFormat="1" applyFont="1" applyFill="1" applyBorder="1" applyAlignment="1">
      <alignment horizontal="center"/>
      <protection/>
    </xf>
    <xf numFmtId="0" fontId="34" fillId="25" borderId="35" xfId="0" applyFont="1" applyFill="1" applyBorder="1" applyAlignment="1">
      <alignment horizontal="center"/>
    </xf>
    <xf numFmtId="2" fontId="34" fillId="25" borderId="35" xfId="0" applyNumberFormat="1" applyFont="1" applyFill="1" applyBorder="1" applyAlignment="1">
      <alignment horizontal="center"/>
    </xf>
    <xf numFmtId="0" fontId="19" fillId="25" borderId="35" xfId="0" applyFont="1" applyFill="1" applyBorder="1" applyAlignment="1">
      <alignment wrapText="1"/>
    </xf>
    <xf numFmtId="0" fontId="19" fillId="25" borderId="35" xfId="0" applyFont="1" applyFill="1" applyBorder="1" applyAlignment="1">
      <alignment horizontal="center" wrapText="1"/>
    </xf>
    <xf numFmtId="0" fontId="19" fillId="25" borderId="35" xfId="0" applyFont="1" applyFill="1" applyBorder="1" applyAlignment="1">
      <alignment horizontal="right" wrapText="1"/>
    </xf>
    <xf numFmtId="0" fontId="19" fillId="0" borderId="29" xfId="0" applyFont="1" applyFill="1" applyBorder="1" applyAlignment="1">
      <alignment horizontal="left" wrapText="1"/>
    </xf>
    <xf numFmtId="0" fontId="21" fillId="0" borderId="12" xfId="0" applyFont="1" applyFill="1" applyBorder="1" applyAlignment="1">
      <alignment horizontal="right"/>
    </xf>
    <xf numFmtId="0" fontId="19" fillId="0" borderId="46" xfId="0" applyFont="1" applyFill="1" applyBorder="1" applyAlignment="1">
      <alignment horizontal="center" vertical="center" wrapText="1"/>
    </xf>
    <xf numFmtId="0" fontId="20" fillId="0" borderId="0" xfId="0" applyFont="1" applyFill="1" applyBorder="1" applyAlignment="1">
      <alignment horizontal="center"/>
    </xf>
    <xf numFmtId="0" fontId="19" fillId="0" borderId="0" xfId="139" applyFont="1" applyFill="1" applyBorder="1" applyAlignment="1">
      <alignment horizontal="center" wrapText="1"/>
      <protection/>
    </xf>
    <xf numFmtId="0" fontId="19" fillId="0" borderId="0" xfId="0" applyFont="1" applyFill="1" applyBorder="1" applyAlignment="1">
      <alignment horizontal="center"/>
    </xf>
    <xf numFmtId="14" fontId="19" fillId="0" borderId="0" xfId="0" applyNumberFormat="1" applyFont="1" applyFill="1" applyBorder="1" applyAlignment="1">
      <alignment horizontal="center"/>
    </xf>
    <xf numFmtId="0" fontId="21" fillId="0" borderId="18" xfId="0" applyFont="1" applyFill="1" applyBorder="1" applyAlignment="1">
      <alignment horizontal="right"/>
    </xf>
    <xf numFmtId="4" fontId="19" fillId="0" borderId="0" xfId="0" applyNumberFormat="1" applyFont="1" applyFill="1" applyBorder="1" applyAlignment="1">
      <alignment horizontal="left"/>
    </xf>
    <xf numFmtId="0" fontId="31" fillId="0" borderId="0" xfId="0" applyFont="1" applyFill="1" applyBorder="1" applyAlignment="1">
      <alignment horizontal="center"/>
    </xf>
    <xf numFmtId="0" fontId="0" fillId="0" borderId="0" xfId="0" applyFill="1" applyBorder="1" applyAlignment="1">
      <alignment horizontal="center"/>
    </xf>
    <xf numFmtId="0" fontId="25" fillId="0" borderId="0" xfId="0" applyFont="1" applyFill="1" applyBorder="1" applyAlignment="1">
      <alignment horizontal="left"/>
    </xf>
    <xf numFmtId="0" fontId="19" fillId="0" borderId="18" xfId="0" applyFont="1" applyFill="1" applyBorder="1" applyAlignment="1">
      <alignment horizontal="left"/>
    </xf>
    <xf numFmtId="0" fontId="21" fillId="0" borderId="30" xfId="0" applyFont="1" applyFill="1" applyBorder="1" applyAlignment="1">
      <alignment horizontal="right"/>
    </xf>
    <xf numFmtId="0" fontId="19" fillId="0" borderId="15" xfId="0" applyFont="1" applyFill="1" applyBorder="1" applyAlignment="1">
      <alignment horizontal="left"/>
    </xf>
    <xf numFmtId="0" fontId="19" fillId="0" borderId="30" xfId="0" applyFont="1" applyFill="1" applyBorder="1" applyAlignment="1">
      <alignment horizontal="left"/>
    </xf>
    <xf numFmtId="0" fontId="19" fillId="0" borderId="28" xfId="0" applyFont="1" applyFill="1" applyBorder="1" applyAlignment="1">
      <alignment horizontal="left"/>
    </xf>
    <xf numFmtId="0" fontId="21" fillId="0" borderId="32" xfId="0" applyFont="1" applyFill="1" applyBorder="1" applyAlignment="1">
      <alignment horizontal="right"/>
    </xf>
    <xf numFmtId="0" fontId="21" fillId="0" borderId="28" xfId="0" applyFont="1" applyFill="1" applyBorder="1" applyAlignment="1">
      <alignment horizontal="right"/>
    </xf>
    <xf numFmtId="0" fontId="19" fillId="0" borderId="18" xfId="0" applyFont="1" applyFill="1" applyBorder="1" applyAlignment="1">
      <alignment horizontal="right"/>
    </xf>
    <xf numFmtId="4" fontId="25" fillId="0" borderId="11" xfId="0" applyNumberFormat="1" applyFont="1" applyFill="1" applyBorder="1" applyAlignment="1">
      <alignment horizontal="center"/>
    </xf>
    <xf numFmtId="4" fontId="25" fillId="0" borderId="55" xfId="0" applyNumberFormat="1" applyFont="1" applyFill="1" applyBorder="1" applyAlignment="1">
      <alignment horizontal="center"/>
    </xf>
    <xf numFmtId="0" fontId="23" fillId="0" borderId="11" xfId="0" applyFont="1" applyFill="1" applyBorder="1" applyAlignment="1">
      <alignment horizontal="left"/>
    </xf>
    <xf numFmtId="0" fontId="19" fillId="0" borderId="44" xfId="0" applyFont="1" applyFill="1" applyBorder="1" applyAlignment="1">
      <alignment horizontal="center" vertical="center" textRotation="90" wrapText="1"/>
    </xf>
    <xf numFmtId="0" fontId="19" fillId="0" borderId="45" xfId="0" applyFont="1" applyFill="1" applyBorder="1" applyAlignment="1">
      <alignment horizontal="center" vertical="top" textRotation="90" wrapText="1"/>
    </xf>
    <xf numFmtId="0" fontId="19" fillId="0" borderId="4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1" fillId="0" borderId="0" xfId="0" applyFont="1" applyFill="1" applyBorder="1" applyAlignment="1">
      <alignment horizontal="left"/>
    </xf>
    <xf numFmtId="0" fontId="25" fillId="0" borderId="55" xfId="0" applyFont="1" applyFill="1" applyBorder="1" applyAlignment="1">
      <alignment horizontal="center"/>
    </xf>
    <xf numFmtId="0" fontId="21" fillId="0" borderId="0" xfId="0" applyFont="1" applyFill="1" applyBorder="1" applyAlignment="1">
      <alignment horizontal="left" vertical="top" wrapText="1"/>
    </xf>
    <xf numFmtId="0" fontId="21" fillId="0" borderId="11" xfId="0" applyFont="1" applyFill="1" applyBorder="1" applyAlignment="1">
      <alignment horizontal="center" vertical="top" wrapText="1"/>
    </xf>
    <xf numFmtId="0" fontId="20" fillId="0" borderId="0" xfId="0" applyFont="1" applyFill="1" applyBorder="1" applyAlignment="1">
      <alignment horizontal="right"/>
    </xf>
    <xf numFmtId="0" fontId="25" fillId="0" borderId="0" xfId="0" applyFont="1" applyFill="1" applyBorder="1" applyAlignment="1">
      <alignment horizontal="center"/>
    </xf>
    <xf numFmtId="0" fontId="21" fillId="0" borderId="11" xfId="0" applyFont="1" applyFill="1" applyBorder="1" applyAlignment="1">
      <alignment horizontal="center"/>
    </xf>
    <xf numFmtId="0" fontId="20" fillId="0" borderId="56" xfId="0" applyFont="1" applyFill="1" applyBorder="1" applyAlignment="1">
      <alignment horizontal="center" vertical="top" wrapText="1"/>
    </xf>
    <xf numFmtId="0" fontId="19" fillId="0" borderId="57" xfId="139" applyFont="1" applyFill="1" applyBorder="1" applyAlignment="1">
      <alignment horizontal="center" vertical="center" textRotation="90"/>
      <protection/>
    </xf>
    <xf numFmtId="0" fontId="19" fillId="0" borderId="50" xfId="139" applyFont="1" applyFill="1" applyBorder="1" applyAlignment="1">
      <alignment horizontal="center" vertical="center" textRotation="90"/>
      <protection/>
    </xf>
    <xf numFmtId="0" fontId="19" fillId="0" borderId="49" xfId="139" applyFont="1" applyFill="1" applyBorder="1" applyAlignment="1">
      <alignment horizontal="center"/>
      <protection/>
    </xf>
    <xf numFmtId="0" fontId="19" fillId="0" borderId="57" xfId="139" applyFont="1" applyFill="1" applyBorder="1" applyAlignment="1">
      <alignment horizontal="center" vertical="center"/>
      <protection/>
    </xf>
    <xf numFmtId="0" fontId="19" fillId="0" borderId="50" xfId="139" applyFont="1" applyFill="1" applyBorder="1" applyAlignment="1">
      <alignment horizontal="center" vertical="center"/>
      <protection/>
    </xf>
    <xf numFmtId="0" fontId="19" fillId="0" borderId="0" xfId="139" applyFont="1" applyFill="1" applyBorder="1" applyAlignment="1">
      <alignment horizontal="center"/>
      <protection/>
    </xf>
    <xf numFmtId="0" fontId="37" fillId="0" borderId="0" xfId="90" applyFont="1" applyFill="1" applyBorder="1" applyAlignment="1">
      <alignment horizontal="right"/>
      <protection/>
    </xf>
    <xf numFmtId="0" fontId="39" fillId="0" borderId="30" xfId="90" applyFont="1" applyFill="1" applyBorder="1" applyAlignment="1">
      <alignment horizontal="right"/>
      <protection/>
    </xf>
    <xf numFmtId="14" fontId="19" fillId="0" borderId="0" xfId="139" applyNumberFormat="1" applyFont="1" applyFill="1" applyBorder="1" applyAlignment="1">
      <alignment horizontal="center" wrapText="1"/>
      <protection/>
    </xf>
    <xf numFmtId="0" fontId="19" fillId="0" borderId="11" xfId="139" applyFont="1" applyFill="1" applyBorder="1" applyAlignment="1">
      <alignment horizontal="left"/>
      <protection/>
    </xf>
    <xf numFmtId="14" fontId="19" fillId="0" borderId="0" xfId="139" applyNumberFormat="1" applyFont="1" applyFill="1" applyBorder="1" applyAlignment="1">
      <alignment horizontal="center"/>
      <protection/>
    </xf>
    <xf numFmtId="0" fontId="39" fillId="0" borderId="18" xfId="90" applyFont="1" applyFill="1" applyBorder="1" applyAlignment="1">
      <alignment horizontal="right"/>
      <protection/>
    </xf>
    <xf numFmtId="0" fontId="37" fillId="0" borderId="0" xfId="90" applyFont="1" applyFill="1" applyBorder="1" applyAlignment="1">
      <alignment horizontal="center"/>
      <protection/>
    </xf>
    <xf numFmtId="0" fontId="40" fillId="0" borderId="0" xfId="90" applyFont="1" applyFill="1" applyBorder="1" applyAlignment="1">
      <alignment horizontal="right"/>
      <protection/>
    </xf>
    <xf numFmtId="0" fontId="38" fillId="0" borderId="18" xfId="90" applyFont="1" applyFill="1" applyBorder="1" applyAlignment="1">
      <alignment horizontal="right"/>
      <protection/>
    </xf>
    <xf numFmtId="4" fontId="19" fillId="0" borderId="16" xfId="139" applyNumberFormat="1" applyFont="1" applyFill="1" applyBorder="1" applyAlignment="1">
      <alignment horizontal="right"/>
      <protection/>
    </xf>
    <xf numFmtId="4" fontId="19" fillId="0" borderId="10" xfId="139" applyNumberFormat="1" applyFont="1" applyFill="1" applyBorder="1" applyAlignment="1">
      <alignment horizontal="right"/>
      <protection/>
    </xf>
    <xf numFmtId="4" fontId="19" fillId="0" borderId="31" xfId="139" applyNumberFormat="1" applyFont="1" applyFill="1" applyBorder="1" applyAlignment="1">
      <alignment horizontal="right"/>
      <protection/>
    </xf>
    <xf numFmtId="0" fontId="39" fillId="0" borderId="28" xfId="90" applyFont="1" applyFill="1" applyBorder="1" applyAlignment="1">
      <alignment horizontal="right"/>
      <protection/>
    </xf>
    <xf numFmtId="0" fontId="21" fillId="0" borderId="0" xfId="139" applyFont="1" applyFill="1" applyBorder="1" applyAlignment="1">
      <alignment horizontal="right"/>
      <protection/>
    </xf>
    <xf numFmtId="0" fontId="21" fillId="0" borderId="0" xfId="139" applyFont="1" applyFill="1" applyBorder="1" applyAlignment="1">
      <alignment horizontal="left"/>
      <protection/>
    </xf>
    <xf numFmtId="0" fontId="21" fillId="0" borderId="0" xfId="139" applyFont="1" applyFill="1" applyBorder="1" applyAlignment="1">
      <alignment horizontal="center" wrapText="1"/>
      <protection/>
    </xf>
    <xf numFmtId="4" fontId="21" fillId="0" borderId="0" xfId="139" applyNumberFormat="1" applyFont="1" applyFill="1" applyBorder="1" applyAlignment="1">
      <alignment horizontal="center" wrapText="1"/>
      <protection/>
    </xf>
    <xf numFmtId="0" fontId="29" fillId="0" borderId="0" xfId="139" applyFont="1" applyFill="1" applyBorder="1" applyAlignment="1">
      <alignment horizontal="left"/>
      <protection/>
    </xf>
    <xf numFmtId="0" fontId="29" fillId="0" borderId="0" xfId="139" applyFont="1" applyFill="1" applyBorder="1" applyAlignment="1">
      <alignment horizontal="center" wrapText="1"/>
      <protection/>
    </xf>
    <xf numFmtId="0" fontId="20" fillId="0" borderId="0" xfId="139" applyFont="1" applyFill="1" applyBorder="1" applyAlignment="1">
      <alignment horizontal="center"/>
      <protection/>
    </xf>
    <xf numFmtId="0" fontId="21" fillId="0" borderId="0" xfId="139" applyFont="1" applyFill="1" applyBorder="1" applyAlignment="1">
      <alignment horizontal="right" wrapText="1"/>
      <protection/>
    </xf>
    <xf numFmtId="0" fontId="21" fillId="0" borderId="11" xfId="139" applyFont="1" applyFill="1" applyBorder="1" applyAlignment="1">
      <alignment horizontal="center" wrapText="1"/>
      <protection/>
    </xf>
    <xf numFmtId="0" fontId="19" fillId="0" borderId="56" xfId="139" applyFont="1" applyFill="1" applyBorder="1" applyAlignment="1">
      <alignment horizontal="center" wrapText="1"/>
      <protection/>
    </xf>
    <xf numFmtId="0" fontId="19" fillId="0" borderId="0" xfId="139" applyFont="1" applyFill="1" applyBorder="1" applyAlignment="1">
      <alignment horizontal="center"/>
      <protection/>
    </xf>
    <xf numFmtId="0" fontId="37" fillId="0" borderId="0" xfId="90" applyFont="1" applyFill="1" applyBorder="1" applyAlignment="1">
      <alignment horizontal="right"/>
      <protection/>
    </xf>
    <xf numFmtId="0" fontId="39" fillId="0" borderId="30" xfId="90" applyFont="1" applyFill="1" applyBorder="1" applyAlignment="1">
      <alignment horizontal="right"/>
      <protection/>
    </xf>
    <xf numFmtId="14" fontId="19" fillId="0" borderId="0" xfId="139" applyNumberFormat="1" applyFont="1" applyFill="1" applyBorder="1" applyAlignment="1">
      <alignment horizontal="center" wrapText="1"/>
      <protection/>
    </xf>
    <xf numFmtId="0" fontId="19" fillId="0" borderId="11" xfId="139" applyFont="1" applyFill="1" applyBorder="1" applyAlignment="1">
      <alignment horizontal="left"/>
      <protection/>
    </xf>
    <xf numFmtId="14" fontId="19" fillId="0" borderId="0" xfId="139" applyNumberFormat="1" applyFont="1" applyFill="1" applyBorder="1" applyAlignment="1">
      <alignment horizontal="center"/>
      <protection/>
    </xf>
    <xf numFmtId="0" fontId="39" fillId="0" borderId="18" xfId="90" applyFont="1" applyFill="1" applyBorder="1" applyAlignment="1">
      <alignment horizontal="right"/>
      <protection/>
    </xf>
    <xf numFmtId="0" fontId="37" fillId="0" borderId="0" xfId="90" applyFont="1" applyFill="1" applyBorder="1" applyAlignment="1">
      <alignment horizontal="center"/>
      <protection/>
    </xf>
    <xf numFmtId="0" fontId="40" fillId="0" borderId="0" xfId="90" applyFont="1" applyFill="1" applyBorder="1" applyAlignment="1">
      <alignment horizontal="right"/>
      <protection/>
    </xf>
    <xf numFmtId="0" fontId="38" fillId="0" borderId="18" xfId="90" applyFont="1" applyFill="1" applyBorder="1" applyAlignment="1">
      <alignment horizontal="right"/>
      <protection/>
    </xf>
    <xf numFmtId="4" fontId="19" fillId="0" borderId="16" xfId="139" applyNumberFormat="1" applyFont="1" applyFill="1" applyBorder="1" applyAlignment="1">
      <alignment horizontal="right"/>
      <protection/>
    </xf>
    <xf numFmtId="4" fontId="19" fillId="0" borderId="10" xfId="139" applyNumberFormat="1" applyFont="1" applyFill="1" applyBorder="1" applyAlignment="1">
      <alignment horizontal="right"/>
      <protection/>
    </xf>
    <xf numFmtId="4" fontId="19" fillId="0" borderId="31" xfId="139" applyNumberFormat="1" applyFont="1" applyFill="1" applyBorder="1" applyAlignment="1">
      <alignment horizontal="right"/>
      <protection/>
    </xf>
    <xf numFmtId="0" fontId="39" fillId="0" borderId="28" xfId="90" applyFont="1" applyFill="1" applyBorder="1" applyAlignment="1">
      <alignment horizontal="right"/>
      <protection/>
    </xf>
    <xf numFmtId="0" fontId="21" fillId="0" borderId="0" xfId="139" applyFont="1" applyFill="1" applyBorder="1" applyAlignment="1">
      <alignment horizontal="right"/>
      <protection/>
    </xf>
    <xf numFmtId="0" fontId="21" fillId="0" borderId="0" xfId="139" applyFont="1" applyFill="1" applyBorder="1" applyAlignment="1">
      <alignment horizontal="left"/>
      <protection/>
    </xf>
    <xf numFmtId="0" fontId="21" fillId="0" borderId="0" xfId="139" applyFont="1" applyFill="1" applyBorder="1" applyAlignment="1">
      <alignment horizontal="center" wrapText="1"/>
      <protection/>
    </xf>
    <xf numFmtId="4" fontId="21" fillId="0" borderId="0" xfId="139" applyNumberFormat="1" applyFont="1" applyFill="1" applyBorder="1" applyAlignment="1">
      <alignment horizontal="center" wrapText="1"/>
      <protection/>
    </xf>
    <xf numFmtId="0" fontId="29" fillId="0" borderId="0" xfId="139" applyFont="1" applyFill="1" applyBorder="1" applyAlignment="1">
      <alignment horizontal="left"/>
      <protection/>
    </xf>
    <xf numFmtId="0" fontId="29" fillId="0" borderId="0" xfId="139" applyFont="1" applyFill="1" applyBorder="1" applyAlignment="1">
      <alignment horizontal="center" wrapText="1"/>
      <protection/>
    </xf>
    <xf numFmtId="0" fontId="20" fillId="0" borderId="0" xfId="139" applyFont="1" applyFill="1" applyBorder="1" applyAlignment="1">
      <alignment horizontal="center"/>
      <protection/>
    </xf>
    <xf numFmtId="0" fontId="21" fillId="0" borderId="0" xfId="139" applyFont="1" applyFill="1" applyBorder="1" applyAlignment="1">
      <alignment horizontal="right" wrapText="1"/>
      <protection/>
    </xf>
    <xf numFmtId="0" fontId="21" fillId="0" borderId="11" xfId="139" applyFont="1" applyFill="1" applyBorder="1" applyAlignment="1">
      <alignment horizontal="center" wrapText="1"/>
      <protection/>
    </xf>
    <xf numFmtId="0" fontId="19" fillId="0" borderId="56" xfId="139" applyFont="1" applyFill="1" applyBorder="1" applyAlignment="1">
      <alignment horizontal="center" wrapText="1"/>
      <protection/>
    </xf>
    <xf numFmtId="0" fontId="45" fillId="0" borderId="0" xfId="90" applyFont="1" applyFill="1" applyBorder="1" applyAlignment="1">
      <alignment horizontal="center"/>
      <protection/>
    </xf>
    <xf numFmtId="0" fontId="34" fillId="0" borderId="0" xfId="139" applyFont="1" applyFill="1" applyBorder="1" applyAlignment="1">
      <alignment horizontal="center" wrapText="1"/>
      <protection/>
    </xf>
    <xf numFmtId="4" fontId="19" fillId="0" borderId="17" xfId="139" applyNumberFormat="1" applyFont="1" applyFill="1" applyBorder="1" applyAlignment="1">
      <alignment horizontal="right"/>
      <protection/>
    </xf>
    <xf numFmtId="4" fontId="19" fillId="0" borderId="19" xfId="139" applyNumberFormat="1" applyFont="1" applyFill="1" applyBorder="1" applyAlignment="1">
      <alignment horizontal="right"/>
      <protection/>
    </xf>
    <xf numFmtId="4" fontId="19" fillId="0" borderId="21" xfId="139" applyNumberFormat="1" applyFont="1" applyFill="1" applyBorder="1" applyAlignment="1">
      <alignment horizontal="right"/>
      <protection/>
    </xf>
    <xf numFmtId="0" fontId="19" fillId="0" borderId="0" xfId="116" applyFont="1" applyFill="1" applyBorder="1" applyAlignment="1">
      <alignment horizontal="center"/>
      <protection/>
    </xf>
    <xf numFmtId="0" fontId="19" fillId="0" borderId="58" xfId="139" applyFont="1" applyFill="1" applyBorder="1" applyAlignment="1">
      <alignment horizontal="center" vertical="center" textRotation="90"/>
      <protection/>
    </xf>
    <xf numFmtId="0" fontId="19" fillId="0" borderId="58" xfId="139" applyFont="1" applyFill="1" applyBorder="1" applyAlignment="1">
      <alignment horizontal="center" vertical="center"/>
      <protection/>
    </xf>
    <xf numFmtId="0" fontId="34" fillId="0" borderId="0" xfId="116" applyFont="1" applyFill="1" applyBorder="1" applyAlignment="1">
      <alignment horizontal="center" vertical="center" wrapText="1"/>
      <protection/>
    </xf>
    <xf numFmtId="0" fontId="21" fillId="0" borderId="47" xfId="0" applyFont="1" applyFill="1" applyBorder="1" applyAlignment="1">
      <alignment horizontal="right"/>
    </xf>
    <xf numFmtId="0" fontId="21" fillId="0" borderId="0" xfId="139" applyFont="1" applyBorder="1" applyAlignment="1">
      <alignment horizontal="left"/>
      <protection/>
    </xf>
    <xf numFmtId="0" fontId="20" fillId="0" borderId="0" xfId="139" applyFont="1" applyBorder="1" applyAlignment="1">
      <alignment horizontal="center"/>
      <protection/>
    </xf>
  </cellXfs>
  <cellStyles count="12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 Izcēlums1" xfId="23"/>
    <cellStyle name="20% - Izcēlums2" xfId="24"/>
    <cellStyle name="20% - Izcēlums3" xfId="25"/>
    <cellStyle name="20% - Izcēlums4" xfId="26"/>
    <cellStyle name="20% - Izcēlums5" xfId="27"/>
    <cellStyle name="20% - Izcēlums6" xfId="28"/>
    <cellStyle name="20% no 1. izcēluma" xfId="29"/>
    <cellStyle name="20% no 2. izcēluma" xfId="30"/>
    <cellStyle name="20% no 3. izcēluma" xfId="31"/>
    <cellStyle name="20% no 4. izcēluma" xfId="32"/>
    <cellStyle name="20% no 5. izcēluma" xfId="33"/>
    <cellStyle name="20% no 6. izcēluma" xfId="34"/>
    <cellStyle name="3. izcēlums " xfId="35"/>
    <cellStyle name="4. izcēlums" xfId="36"/>
    <cellStyle name="40% - Accent1" xfId="37"/>
    <cellStyle name="40% - Accent2" xfId="38"/>
    <cellStyle name="40% - Accent3" xfId="39"/>
    <cellStyle name="40% - Accent4" xfId="40"/>
    <cellStyle name="40% - Accent5" xfId="41"/>
    <cellStyle name="40% - Accent6" xfId="42"/>
    <cellStyle name="40% - Izcēlums1" xfId="43"/>
    <cellStyle name="40% - Izcēlums2" xfId="44"/>
    <cellStyle name="40% - Izcēlums3" xfId="45"/>
    <cellStyle name="40% - Izcēlums4" xfId="46"/>
    <cellStyle name="40% - Izcēlums5" xfId="47"/>
    <cellStyle name="40% - Izcēlums6" xfId="48"/>
    <cellStyle name="40% no 1. izcēluma" xfId="49"/>
    <cellStyle name="40% no 2. izcēluma" xfId="50"/>
    <cellStyle name="40% no 3. izcēluma" xfId="51"/>
    <cellStyle name="40% no 4. izcēluma" xfId="52"/>
    <cellStyle name="40% no 5. izcēluma" xfId="53"/>
    <cellStyle name="40% no 6. izcēluma" xfId="54"/>
    <cellStyle name="5. izcēlums" xfId="55"/>
    <cellStyle name="6. izcēlums" xfId="56"/>
    <cellStyle name="60% - Accent1" xfId="57"/>
    <cellStyle name="60% - Accent2" xfId="58"/>
    <cellStyle name="60% - Accent3" xfId="59"/>
    <cellStyle name="60% - Accent4" xfId="60"/>
    <cellStyle name="60% - Accent5" xfId="61"/>
    <cellStyle name="60% - Accent6" xfId="62"/>
    <cellStyle name="60% - Izcēlums1" xfId="63"/>
    <cellStyle name="60% - Izcēlums2" xfId="64"/>
    <cellStyle name="60% - Izcēlums3" xfId="65"/>
    <cellStyle name="60% - Izcēlums4" xfId="66"/>
    <cellStyle name="60% - Izcēlums5" xfId="67"/>
    <cellStyle name="60% - Izcēlums6" xfId="68"/>
    <cellStyle name="60% no 1. izcēluma" xfId="69"/>
    <cellStyle name="60% no 2. izcēluma" xfId="70"/>
    <cellStyle name="60% no 3. izcēluma" xfId="71"/>
    <cellStyle name="60% no 4. izcēluma" xfId="72"/>
    <cellStyle name="60% no 5. izcēluma" xfId="73"/>
    <cellStyle name="60% no 6. izcēluma" xfId="74"/>
    <cellStyle name="Accent1" xfId="75"/>
    <cellStyle name="Accent2" xfId="76"/>
    <cellStyle name="Accent3" xfId="77"/>
    <cellStyle name="Accent4" xfId="78"/>
    <cellStyle name="Accent5" xfId="79"/>
    <cellStyle name="Accent6" xfId="80"/>
    <cellStyle name="Aprēķināšana" xfId="81"/>
    <cellStyle name="Bad" xfId="82"/>
    <cellStyle name="Brīdinājuma teksts" xfId="83"/>
    <cellStyle name="Calculation" xfId="84"/>
    <cellStyle name="Check Cell" xfId="85"/>
    <cellStyle name="Comma" xfId="86"/>
    <cellStyle name="Comma [0]" xfId="87"/>
    <cellStyle name="Currency" xfId="88"/>
    <cellStyle name="Currency [0]" xfId="89"/>
    <cellStyle name="Excel Built-in Normal" xfId="90"/>
    <cellStyle name="Explanatory Text" xfId="91"/>
    <cellStyle name="Followed Hyperlink" xfId="92"/>
    <cellStyle name="Good" xfId="93"/>
    <cellStyle name="Heading 1" xfId="94"/>
    <cellStyle name="Heading 2" xfId="95"/>
    <cellStyle name="Heading 3" xfId="96"/>
    <cellStyle name="Heading 4" xfId="97"/>
    <cellStyle name="Hyperlink" xfId="98"/>
    <cellStyle name="Ievade" xfId="99"/>
    <cellStyle name="Input" xfId="100"/>
    <cellStyle name="Izcēlums1" xfId="101"/>
    <cellStyle name="Izcēlums2" xfId="102"/>
    <cellStyle name="Izcēlums3" xfId="103"/>
    <cellStyle name="Izcēlums4" xfId="104"/>
    <cellStyle name="Izcēlums5" xfId="105"/>
    <cellStyle name="Izcēlums6" xfId="106"/>
    <cellStyle name="Izvade" xfId="107"/>
    <cellStyle name="Kopsumma" xfId="108"/>
    <cellStyle name="Labs" xfId="109"/>
    <cellStyle name="Linked Cell" xfId="110"/>
    <cellStyle name="Neitrāls" xfId="111"/>
    <cellStyle name="Neutral" xfId="112"/>
    <cellStyle name="Normal 2" xfId="113"/>
    <cellStyle name="Normal 3" xfId="114"/>
    <cellStyle name="Normal_17. ARCH UN VIDE_OZO NOVADA DOME_2 STAVS JAUNBUVE_2012_03_10" xfId="115"/>
    <cellStyle name="Normal_19. ARCH UN VIDE_SMERDUKLIS_TAME_2012_04_09_LABOTS" xfId="116"/>
    <cellStyle name="Normal_Viinkalni" xfId="117"/>
    <cellStyle name="Nosaukums" xfId="118"/>
    <cellStyle name="Note" xfId="119"/>
    <cellStyle name="Output" xfId="120"/>
    <cellStyle name="Pārbaudes šūna" xfId="121"/>
    <cellStyle name="Paskaidrojošs teksts" xfId="122"/>
    <cellStyle name="Percent" xfId="123"/>
    <cellStyle name="Piezīme" xfId="124"/>
    <cellStyle name="Saistīta šūna" xfId="125"/>
    <cellStyle name="Saistītā šūna" xfId="126"/>
    <cellStyle name="Slikts" xfId="127"/>
    <cellStyle name="Stils 1" xfId="128"/>
    <cellStyle name="Style 1" xfId="129"/>
    <cellStyle name="Title" xfId="130"/>
    <cellStyle name="Total" xfId="131"/>
    <cellStyle name="Virsraksts 1" xfId="132"/>
    <cellStyle name="Virsraksts 2" xfId="133"/>
    <cellStyle name="Virsraksts 3" xfId="134"/>
    <cellStyle name="Virsraksts 4" xfId="135"/>
    <cellStyle name="Warning Text" xfId="136"/>
    <cellStyle name="Обычный 2" xfId="137"/>
    <cellStyle name="Обычный_01.DPN_PINKI_TIPOGRAFIJA_KONTROLTAME_VADIMS-na sertifikat" xfId="138"/>
    <cellStyle name="Обычный_33. OZOLNIEKU NOVADA DOME_OZO SKOLA_TELPU, GAITENU, KAPNU TELPU REMONTS_TAME_VADIMS_2011_02_25_melnraksts"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1571625</xdr:colOff>
      <xdr:row>304</xdr:row>
      <xdr:rowOff>0</xdr:rowOff>
    </xdr:from>
    <xdr:to>
      <xdr:col>2</xdr:col>
      <xdr:colOff>1752600</xdr:colOff>
      <xdr:row>305</xdr:row>
      <xdr:rowOff>95250</xdr:rowOff>
    </xdr:to>
    <xdr:sp fLocksText="0">
      <xdr:nvSpPr>
        <xdr:cNvPr id="1" name="TextBox 2"/>
        <xdr:cNvSpPr txBox="1">
          <a:spLocks noChangeArrowheads="1"/>
        </xdr:cNvSpPr>
      </xdr:nvSpPr>
      <xdr:spPr>
        <a:xfrm>
          <a:off x="2600325" y="68989575"/>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1571625</xdr:colOff>
      <xdr:row>82</xdr:row>
      <xdr:rowOff>0</xdr:rowOff>
    </xdr:from>
    <xdr:to>
      <xdr:col>2</xdr:col>
      <xdr:colOff>1752600</xdr:colOff>
      <xdr:row>83</xdr:row>
      <xdr:rowOff>95250</xdr:rowOff>
    </xdr:to>
    <xdr:sp fLocksText="0">
      <xdr:nvSpPr>
        <xdr:cNvPr id="1" name="TextBox 2"/>
        <xdr:cNvSpPr txBox="1">
          <a:spLocks noChangeArrowheads="1"/>
        </xdr:cNvSpPr>
      </xdr:nvSpPr>
      <xdr:spPr>
        <a:xfrm>
          <a:off x="2600325" y="231076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ris\Local%20Settings\Temporary%20Internet%20Files\OLK3683\Users\Reinis\AppData\Local\Microsoft\Windows\Temporary%20Internet%20Files\Content.Outlook\47Q3RPG2\KEKAVAS%20KN_SILTINASANA_TAME_2013_07_25_FINAL%20%20%20%20CO2%20samazinasana%20LABOTS%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ks"/>
      <sheetName val="lapu saraksts"/>
      <sheetName val="paskaidrojuma"/>
      <sheetName val="PBK"/>
      <sheetName val="KOPS "/>
      <sheetName val="BS"/>
      <sheetName val="COK"/>
      <sheetName val="JUM"/>
      <sheetName val="FAS"/>
      <sheetName val="L D"/>
      <sheetName val="Darba Apjomi"/>
      <sheetName val="PBK 2"/>
      <sheetName val="KOPS 2"/>
      <sheetName val="L D 2"/>
      <sheetName val="JUM 2"/>
      <sheetName val="EL 2"/>
      <sheetName val="Darba Apjomi 2"/>
    </sheetNames>
    <sheetDataSet>
      <sheetData sheetId="3">
        <row r="16">
          <cell r="C16" t="str">
            <v>GAISMAS IELA 17, ĶEKAVA, ĶEKAVAS NOVADS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15"/>
  <sheetViews>
    <sheetView view="pageBreakPreview" zoomScaleSheetLayoutView="100" zoomScalePageLayoutView="0" workbookViewId="0" topLeftCell="A10">
      <selection activeCell="D23" sqref="B21:D23"/>
    </sheetView>
  </sheetViews>
  <sheetFormatPr defaultColWidth="9.140625" defaultRowHeight="12.75"/>
  <cols>
    <col min="1" max="1" width="5.421875" style="1" customWidth="1"/>
    <col min="2" max="2" width="14.28125" style="1" customWidth="1"/>
    <col min="3" max="3" width="62.8515625" style="1" customWidth="1"/>
    <col min="4" max="4" width="15.421875" style="1" customWidth="1"/>
    <col min="5" max="5" width="16.57421875" style="1" customWidth="1"/>
    <col min="6" max="6" width="21.00390625" style="1" customWidth="1"/>
    <col min="7" max="7" width="4.7109375" style="1" customWidth="1"/>
    <col min="8" max="11" width="6.8515625" style="1" customWidth="1"/>
    <col min="12" max="12" width="7.00390625" style="1" customWidth="1"/>
    <col min="13" max="13" width="9.00390625" style="1" customWidth="1"/>
    <col min="14" max="14" width="7.8515625" style="1" customWidth="1"/>
    <col min="15" max="15" width="9.00390625" style="1" customWidth="1"/>
    <col min="16" max="16" width="9.7109375" style="1" customWidth="1"/>
    <col min="17" max="16384" width="9.140625" style="1" customWidth="1"/>
  </cols>
  <sheetData>
    <row r="1" spans="1:6" s="5" customFormat="1" ht="12.75">
      <c r="A1" s="2"/>
      <c r="B1" s="2"/>
      <c r="C1" s="3" t="e">
        <f>#REF!</f>
        <v>#REF!</v>
      </c>
      <c r="D1" s="4"/>
      <c r="E1" s="4"/>
      <c r="F1" s="4"/>
    </row>
    <row r="2" spans="3:5" s="6" customFormat="1" ht="15">
      <c r="C2" s="7"/>
      <c r="D2" s="7"/>
      <c r="E2" s="7"/>
    </row>
    <row r="3" spans="3:5" s="6" customFormat="1" ht="15">
      <c r="C3" s="7"/>
      <c r="D3" s="7"/>
      <c r="E3" s="7"/>
    </row>
    <row r="4" spans="1:3" s="9" customFormat="1" ht="15" customHeight="1">
      <c r="A4" s="470"/>
      <c r="B4" s="470"/>
      <c r="C4" s="8"/>
    </row>
    <row r="5" spans="1:3" s="9" customFormat="1" ht="15" customHeight="1">
      <c r="A5" s="470"/>
      <c r="B5" s="470"/>
      <c r="C5" s="8"/>
    </row>
    <row r="6" spans="1:3" s="9" customFormat="1" ht="15" customHeight="1">
      <c r="A6" s="470"/>
      <c r="B6" s="470"/>
      <c r="C6" s="8"/>
    </row>
    <row r="7" spans="1:3" s="9" customFormat="1" ht="15" customHeight="1">
      <c r="A7" s="470"/>
      <c r="B7" s="470"/>
      <c r="C7" s="8"/>
    </row>
    <row r="8" s="9" customFormat="1" ht="15"/>
    <row r="9" spans="3:5" s="6" customFormat="1" ht="15">
      <c r="C9" s="7"/>
      <c r="D9" s="7"/>
      <c r="E9" s="7"/>
    </row>
    <row r="10" spans="3:5" s="6" customFormat="1" ht="15">
      <c r="C10" s="7"/>
      <c r="D10" s="7"/>
      <c r="E10" s="7"/>
    </row>
    <row r="11" spans="1:10" s="6" customFormat="1" ht="15">
      <c r="A11" s="9"/>
      <c r="B11" s="9"/>
      <c r="C11" s="9"/>
      <c r="D11" s="9"/>
      <c r="E11" s="9"/>
      <c r="F11" s="10"/>
      <c r="G11" s="10"/>
      <c r="H11" s="10"/>
      <c r="I11" s="10"/>
      <c r="J11" s="10"/>
    </row>
    <row r="12" spans="3:5" s="6" customFormat="1" ht="15">
      <c r="C12" s="11" t="s">
        <v>7</v>
      </c>
      <c r="D12" s="7"/>
      <c r="E12" s="7"/>
    </row>
    <row r="13" spans="3:5" s="6" customFormat="1" ht="15">
      <c r="C13" s="7"/>
      <c r="D13" s="7"/>
      <c r="E13" s="7"/>
    </row>
    <row r="14" spans="1:5" s="6" customFormat="1" ht="15">
      <c r="A14" s="12"/>
      <c r="B14" s="12" t="s">
        <v>8</v>
      </c>
      <c r="C14" s="13"/>
      <c r="D14" s="13" t="s">
        <v>9</v>
      </c>
      <c r="E14" s="7"/>
    </row>
    <row r="15" spans="1:5" s="6" customFormat="1" ht="15">
      <c r="A15" s="12"/>
      <c r="B15" s="12"/>
      <c r="C15" s="13"/>
      <c r="D15" s="13"/>
      <c r="E15" s="7"/>
    </row>
    <row r="16" spans="1:5" s="6" customFormat="1" ht="15.75" customHeight="1">
      <c r="A16" s="12"/>
      <c r="B16" s="12">
        <v>1</v>
      </c>
      <c r="C16" s="7" t="s">
        <v>10</v>
      </c>
      <c r="D16" s="13">
        <v>1</v>
      </c>
      <c r="E16" s="7"/>
    </row>
    <row r="17" spans="1:5" s="6" customFormat="1" ht="15.75" customHeight="1">
      <c r="A17" s="12"/>
      <c r="B17" s="12">
        <v>2</v>
      </c>
      <c r="C17" s="7" t="s">
        <v>11</v>
      </c>
      <c r="D17" s="13">
        <v>2</v>
      </c>
      <c r="E17" s="7"/>
    </row>
    <row r="18" spans="1:5" s="6" customFormat="1" ht="15.75" customHeight="1">
      <c r="A18" s="12"/>
      <c r="B18" s="12">
        <v>3</v>
      </c>
      <c r="C18" s="7" t="s">
        <v>12</v>
      </c>
      <c r="D18" s="13">
        <v>3</v>
      </c>
      <c r="E18" s="7"/>
    </row>
    <row r="19" spans="1:5" s="6" customFormat="1" ht="15.75" customHeight="1">
      <c r="A19" s="12"/>
      <c r="B19" s="12">
        <v>4</v>
      </c>
      <c r="C19" s="7" t="s">
        <v>13</v>
      </c>
      <c r="D19" s="323" t="s">
        <v>381</v>
      </c>
      <c r="E19" s="7"/>
    </row>
    <row r="20" spans="1:5" s="6" customFormat="1" ht="15.75" customHeight="1">
      <c r="A20" s="12"/>
      <c r="B20" s="12">
        <v>5</v>
      </c>
      <c r="C20" s="7" t="s">
        <v>14</v>
      </c>
      <c r="D20" s="13" t="s">
        <v>382</v>
      </c>
      <c r="E20" s="7"/>
    </row>
    <row r="21" spans="1:5" s="6" customFormat="1" ht="15.75" customHeight="1">
      <c r="A21" s="12"/>
      <c r="B21" s="12"/>
      <c r="C21" s="7"/>
      <c r="D21" s="13"/>
      <c r="E21" s="7"/>
    </row>
    <row r="22" spans="1:5" s="6" customFormat="1" ht="15.75" customHeight="1">
      <c r="A22" s="12"/>
      <c r="B22" s="12"/>
      <c r="C22" s="7"/>
      <c r="D22" s="13"/>
      <c r="E22" s="7"/>
    </row>
    <row r="23" spans="1:5" s="6" customFormat="1" ht="15.75" customHeight="1">
      <c r="A23" s="12"/>
      <c r="B23" s="12"/>
      <c r="C23" s="7"/>
      <c r="D23" s="13"/>
      <c r="E23" s="7"/>
    </row>
    <row r="24" spans="1:5" s="6" customFormat="1" ht="15.75" customHeight="1">
      <c r="A24" s="12"/>
      <c r="B24" s="12"/>
      <c r="C24" s="7"/>
      <c r="D24" s="13"/>
      <c r="E24" s="7"/>
    </row>
    <row r="25" spans="1:5" s="6" customFormat="1" ht="15.75" customHeight="1">
      <c r="A25" s="12"/>
      <c r="B25" s="12"/>
      <c r="C25" s="7"/>
      <c r="D25" s="13"/>
      <c r="E25" s="7"/>
    </row>
    <row r="26" spans="1:5" s="6" customFormat="1" ht="15.75" customHeight="1">
      <c r="A26" s="12"/>
      <c r="B26" s="12"/>
      <c r="C26" s="7"/>
      <c r="D26" s="13"/>
      <c r="E26" s="7"/>
    </row>
    <row r="27" spans="1:5" s="6" customFormat="1" ht="16.5" customHeight="1">
      <c r="A27" s="12"/>
      <c r="B27" s="12"/>
      <c r="C27" s="7"/>
      <c r="D27" s="13"/>
      <c r="E27" s="7"/>
    </row>
    <row r="28" spans="1:5" s="6" customFormat="1" ht="18.75" customHeight="1">
      <c r="A28" s="12"/>
      <c r="B28" s="12"/>
      <c r="C28" s="7"/>
      <c r="D28" s="13"/>
      <c r="E28" s="7"/>
    </row>
    <row r="29" spans="1:5" s="6" customFormat="1" ht="17.25" customHeight="1">
      <c r="A29" s="12"/>
      <c r="B29" s="12"/>
      <c r="C29" s="7"/>
      <c r="D29" s="13"/>
      <c r="E29" s="7"/>
    </row>
    <row r="30" spans="1:5" s="6" customFormat="1" ht="20.25" customHeight="1">
      <c r="A30" s="12"/>
      <c r="B30" s="12"/>
      <c r="C30" s="7"/>
      <c r="D30" s="13"/>
      <c r="E30" s="7"/>
    </row>
    <row r="31" spans="1:5" s="6" customFormat="1" ht="19.5" customHeight="1">
      <c r="A31" s="12"/>
      <c r="B31" s="12"/>
      <c r="C31" s="7"/>
      <c r="D31" s="13"/>
      <c r="E31" s="7"/>
    </row>
    <row r="32" spans="3:5" s="6" customFormat="1" ht="15">
      <c r="C32" s="7"/>
      <c r="D32" s="14"/>
      <c r="E32" s="7"/>
    </row>
    <row r="33" spans="3:5" s="6" customFormat="1" ht="15">
      <c r="C33" s="7"/>
      <c r="D33" s="7"/>
      <c r="E33" s="7"/>
    </row>
    <row r="34" spans="3:5" s="6" customFormat="1" ht="15">
      <c r="C34" s="7"/>
      <c r="D34" s="7"/>
      <c r="E34" s="7"/>
    </row>
    <row r="35" spans="3:5" s="6" customFormat="1" ht="15">
      <c r="C35" s="7"/>
      <c r="D35" s="7"/>
      <c r="E35" s="7"/>
    </row>
    <row r="36" spans="3:5" s="6" customFormat="1" ht="15">
      <c r="C36" s="7"/>
      <c r="D36" s="7"/>
      <c r="E36" s="7"/>
    </row>
    <row r="37" spans="3:5" s="6" customFormat="1" ht="15">
      <c r="C37" s="7"/>
      <c r="D37" s="7"/>
      <c r="E37" s="7"/>
    </row>
    <row r="38" spans="3:5" s="6" customFormat="1" ht="15">
      <c r="C38" s="7"/>
      <c r="D38" s="7"/>
      <c r="E38" s="7"/>
    </row>
    <row r="39" spans="3:5" s="6" customFormat="1" ht="15">
      <c r="C39" s="7"/>
      <c r="D39" s="7"/>
      <c r="E39" s="7"/>
    </row>
    <row r="40" spans="3:5" s="6" customFormat="1" ht="15">
      <c r="C40" s="7"/>
      <c r="D40" s="7"/>
      <c r="E40" s="7"/>
    </row>
    <row r="41" spans="3:5" s="6" customFormat="1" ht="15">
      <c r="C41" s="7"/>
      <c r="D41" s="7"/>
      <c r="E41" s="7"/>
    </row>
    <row r="42" spans="3:5" s="6" customFormat="1" ht="15">
      <c r="C42" s="7"/>
      <c r="D42" s="7"/>
      <c r="E42" s="7"/>
    </row>
    <row r="43" spans="3:5" s="6" customFormat="1" ht="15">
      <c r="C43" s="7"/>
      <c r="D43" s="7"/>
      <c r="E43" s="7"/>
    </row>
    <row r="44" spans="3:5" s="6" customFormat="1" ht="15">
      <c r="C44" s="7"/>
      <c r="D44" s="7"/>
      <c r="E44" s="7"/>
    </row>
    <row r="45" spans="3:5" s="6" customFormat="1" ht="15">
      <c r="C45" s="7"/>
      <c r="D45" s="7"/>
      <c r="E45" s="7"/>
    </row>
    <row r="46" spans="3:5" s="6" customFormat="1" ht="15">
      <c r="C46" s="7"/>
      <c r="D46" s="7"/>
      <c r="E46" s="7"/>
    </row>
    <row r="47" spans="3:5" s="6" customFormat="1" ht="15">
      <c r="C47" s="7"/>
      <c r="D47" s="7"/>
      <c r="E47" s="7"/>
    </row>
    <row r="48" spans="3:5" s="6" customFormat="1" ht="15">
      <c r="C48" s="7"/>
      <c r="D48" s="7"/>
      <c r="E48" s="7"/>
    </row>
    <row r="49" spans="3:5" s="6" customFormat="1" ht="15">
      <c r="C49" s="7"/>
      <c r="D49" s="7"/>
      <c r="E49" s="7"/>
    </row>
    <row r="50" spans="1:5" s="6" customFormat="1" ht="15">
      <c r="A50" s="15"/>
      <c r="B50" s="15"/>
      <c r="C50" s="16"/>
      <c r="D50" s="7"/>
      <c r="E50" s="7"/>
    </row>
    <row r="51" spans="3:5" s="6" customFormat="1" ht="15">
      <c r="C51" s="7"/>
      <c r="D51" s="7"/>
      <c r="E51" s="7"/>
    </row>
    <row r="52" spans="3:5" s="6" customFormat="1" ht="15">
      <c r="C52" s="17"/>
      <c r="D52" s="7"/>
      <c r="E52" s="7"/>
    </row>
    <row r="53" spans="3:5" s="6" customFormat="1" ht="15">
      <c r="C53" s="13"/>
      <c r="D53" s="7"/>
      <c r="E53" s="7"/>
    </row>
    <row r="54" spans="3:5" s="6" customFormat="1" ht="15">
      <c r="C54" s="7"/>
      <c r="D54" s="7"/>
      <c r="E54" s="7"/>
    </row>
    <row r="55" spans="1:6" s="5" customFormat="1" ht="12.75">
      <c r="A55" s="2"/>
      <c r="B55" s="2"/>
      <c r="C55" s="4"/>
      <c r="D55" s="4"/>
      <c r="E55" s="4"/>
      <c r="F55" s="4"/>
    </row>
    <row r="56" spans="1:16" ht="12.75">
      <c r="A56" s="5"/>
      <c r="B56" s="5"/>
      <c r="C56" s="5"/>
      <c r="D56" s="5"/>
      <c r="E56" s="5"/>
      <c r="F56" s="5"/>
      <c r="G56" s="18"/>
      <c r="H56" s="18"/>
      <c r="I56" s="18"/>
      <c r="J56" s="18"/>
      <c r="K56" s="18"/>
      <c r="L56" s="18"/>
      <c r="M56" s="18"/>
      <c r="N56" s="18"/>
      <c r="O56" s="18"/>
      <c r="P56" s="18"/>
    </row>
    <row r="57" spans="1:16" ht="12.75">
      <c r="A57" s="5"/>
      <c r="B57" s="5"/>
      <c r="C57" s="5"/>
      <c r="D57" s="5"/>
      <c r="E57" s="5"/>
      <c r="F57" s="5"/>
      <c r="G57" s="18"/>
      <c r="H57" s="18"/>
      <c r="I57" s="18"/>
      <c r="J57" s="18"/>
      <c r="K57" s="18"/>
      <c r="L57" s="18"/>
      <c r="M57" s="18"/>
      <c r="N57" s="18"/>
      <c r="O57" s="18"/>
      <c r="P57" s="18"/>
    </row>
    <row r="58" spans="1:16" ht="12.75">
      <c r="A58" s="5"/>
      <c r="B58" s="5"/>
      <c r="C58" s="5"/>
      <c r="D58" s="5"/>
      <c r="E58" s="5"/>
      <c r="F58" s="5"/>
      <c r="G58" s="18"/>
      <c r="H58" s="18"/>
      <c r="I58" s="18"/>
      <c r="J58" s="18"/>
      <c r="K58" s="18"/>
      <c r="L58" s="18"/>
      <c r="M58" s="18"/>
      <c r="N58" s="18"/>
      <c r="O58" s="18"/>
      <c r="P58" s="18"/>
    </row>
    <row r="59" spans="1:6" ht="12.75">
      <c r="A59" s="19"/>
      <c r="B59" s="19"/>
      <c r="C59" s="19"/>
      <c r="D59" s="19"/>
      <c r="E59" s="19"/>
      <c r="F59" s="19"/>
    </row>
    <row r="60" spans="1:6" ht="12.75">
      <c r="A60" s="19"/>
      <c r="B60" s="19"/>
      <c r="C60" s="19"/>
      <c r="D60" s="19"/>
      <c r="E60" s="19"/>
      <c r="F60" s="19"/>
    </row>
    <row r="61" spans="1:6" ht="12.75">
      <c r="A61" s="19"/>
      <c r="B61" s="19"/>
      <c r="C61" s="19"/>
      <c r="D61" s="19"/>
      <c r="E61" s="19"/>
      <c r="F61" s="19"/>
    </row>
    <row r="62" spans="1:6" ht="12.75">
      <c r="A62" s="19"/>
      <c r="B62" s="19"/>
      <c r="C62" s="19"/>
      <c r="D62" s="19"/>
      <c r="E62" s="19"/>
      <c r="F62" s="19"/>
    </row>
    <row r="63" spans="1:6" ht="12.75">
      <c r="A63" s="19"/>
      <c r="B63" s="19"/>
      <c r="C63" s="19"/>
      <c r="D63" s="19"/>
      <c r="E63" s="19"/>
      <c r="F63" s="19"/>
    </row>
    <row r="64" spans="1:6" ht="12.75">
      <c r="A64" s="19"/>
      <c r="B64" s="19"/>
      <c r="C64" s="19"/>
      <c r="D64" s="19"/>
      <c r="E64" s="19"/>
      <c r="F64" s="19"/>
    </row>
    <row r="65" spans="1:6" ht="12.75">
      <c r="A65" s="19"/>
      <c r="B65" s="19"/>
      <c r="C65" s="19"/>
      <c r="D65" s="19"/>
      <c r="E65" s="19"/>
      <c r="F65" s="19"/>
    </row>
    <row r="66" spans="1:6" ht="12.75">
      <c r="A66" s="19"/>
      <c r="B66" s="19"/>
      <c r="C66" s="19"/>
      <c r="D66" s="19"/>
      <c r="E66" s="19"/>
      <c r="F66" s="19"/>
    </row>
    <row r="67" spans="1:6" ht="12.75">
      <c r="A67" s="19"/>
      <c r="B67" s="19"/>
      <c r="C67" s="19"/>
      <c r="D67" s="19"/>
      <c r="E67" s="19"/>
      <c r="F67" s="19"/>
    </row>
    <row r="68" spans="1:6" ht="12.75">
      <c r="A68" s="19"/>
      <c r="B68" s="19"/>
      <c r="C68" s="19"/>
      <c r="D68" s="19"/>
      <c r="E68" s="19"/>
      <c r="F68" s="19"/>
    </row>
    <row r="69" spans="1:6" ht="12.75">
      <c r="A69" s="19"/>
      <c r="B69" s="19"/>
      <c r="C69" s="19"/>
      <c r="D69" s="19"/>
      <c r="E69" s="19"/>
      <c r="F69" s="19"/>
    </row>
    <row r="70" spans="1:6" ht="12.75">
      <c r="A70" s="19"/>
      <c r="B70" s="19"/>
      <c r="C70" s="19"/>
      <c r="D70" s="19"/>
      <c r="E70" s="19"/>
      <c r="F70" s="19"/>
    </row>
    <row r="71" spans="1:6" ht="12.75">
      <c r="A71" s="19"/>
      <c r="B71" s="19"/>
      <c r="C71" s="19"/>
      <c r="D71" s="19"/>
      <c r="E71" s="19"/>
      <c r="F71" s="19"/>
    </row>
    <row r="72" spans="1:6" ht="12.75">
      <c r="A72" s="19"/>
      <c r="B72" s="19"/>
      <c r="C72" s="19"/>
      <c r="D72" s="19"/>
      <c r="E72" s="19"/>
      <c r="F72" s="19"/>
    </row>
    <row r="73" spans="1:6" ht="12.75">
      <c r="A73" s="19"/>
      <c r="B73" s="19"/>
      <c r="C73" s="19"/>
      <c r="D73" s="19"/>
      <c r="E73" s="19"/>
      <c r="F73" s="19"/>
    </row>
    <row r="74" spans="1:6" ht="12.75">
      <c r="A74" s="19"/>
      <c r="B74" s="19"/>
      <c r="C74" s="19"/>
      <c r="D74" s="19"/>
      <c r="E74" s="19"/>
      <c r="F74" s="19"/>
    </row>
    <row r="75" spans="1:6" ht="12.75">
      <c r="A75" s="19"/>
      <c r="B75" s="19"/>
      <c r="C75" s="19"/>
      <c r="D75" s="19"/>
      <c r="E75" s="19"/>
      <c r="F75" s="19"/>
    </row>
    <row r="76" spans="1:6" ht="12.75">
      <c r="A76" s="19"/>
      <c r="B76" s="19"/>
      <c r="C76" s="19"/>
      <c r="D76" s="19"/>
      <c r="E76" s="19"/>
      <c r="F76" s="19"/>
    </row>
    <row r="77" spans="1:6" ht="12.75">
      <c r="A77" s="19"/>
      <c r="B77" s="19"/>
      <c r="C77" s="19"/>
      <c r="D77" s="19"/>
      <c r="E77" s="19"/>
      <c r="F77" s="19"/>
    </row>
    <row r="78" spans="1:6" ht="12.75">
      <c r="A78" s="19"/>
      <c r="B78" s="19"/>
      <c r="C78" s="19"/>
      <c r="D78" s="19"/>
      <c r="E78" s="19"/>
      <c r="F78" s="19"/>
    </row>
    <row r="79" spans="1:6" ht="12.75">
      <c r="A79" s="19"/>
      <c r="B79" s="19"/>
      <c r="C79" s="19"/>
      <c r="D79" s="19"/>
      <c r="E79" s="19"/>
      <c r="F79" s="19"/>
    </row>
    <row r="80" spans="1:6" ht="12.75">
      <c r="A80" s="19"/>
      <c r="B80" s="19"/>
      <c r="C80" s="19"/>
      <c r="D80" s="19"/>
      <c r="E80" s="19"/>
      <c r="F80" s="19"/>
    </row>
    <row r="81" spans="1:6" ht="12.75">
      <c r="A81" s="19"/>
      <c r="B81" s="19"/>
      <c r="C81" s="19"/>
      <c r="D81" s="19"/>
      <c r="E81" s="19"/>
      <c r="F81" s="19"/>
    </row>
    <row r="82" spans="1:6" ht="12.75">
      <c r="A82" s="19"/>
      <c r="B82" s="19"/>
      <c r="C82" s="19"/>
      <c r="D82" s="19"/>
      <c r="E82" s="19"/>
      <c r="F82" s="19"/>
    </row>
    <row r="83" spans="1:6" ht="12.75">
      <c r="A83" s="19"/>
      <c r="B83" s="19"/>
      <c r="C83" s="19"/>
      <c r="D83" s="19"/>
      <c r="E83" s="19"/>
      <c r="F83" s="19"/>
    </row>
    <row r="84" spans="1:6" ht="12.75">
      <c r="A84" s="19"/>
      <c r="B84" s="19"/>
      <c r="C84" s="19"/>
      <c r="D84" s="19"/>
      <c r="E84" s="19"/>
      <c r="F84" s="19"/>
    </row>
    <row r="85" spans="1:6" ht="12.75">
      <c r="A85" s="19"/>
      <c r="B85" s="19"/>
      <c r="C85" s="19"/>
      <c r="D85" s="19"/>
      <c r="E85" s="19"/>
      <c r="F85" s="19"/>
    </row>
    <row r="86" spans="1:6" ht="12.75">
      <c r="A86" s="19"/>
      <c r="B86" s="19"/>
      <c r="C86" s="19"/>
      <c r="D86" s="19"/>
      <c r="E86" s="19"/>
      <c r="F86" s="19"/>
    </row>
    <row r="87" spans="1:6" ht="12.75">
      <c r="A87" s="19"/>
      <c r="B87" s="19"/>
      <c r="C87" s="19"/>
      <c r="D87" s="19"/>
      <c r="E87" s="19"/>
      <c r="F87" s="19"/>
    </row>
    <row r="88" spans="1:6" ht="12.75">
      <c r="A88" s="19"/>
      <c r="B88" s="19"/>
      <c r="C88" s="19"/>
      <c r="D88" s="19"/>
      <c r="E88" s="19"/>
      <c r="F88" s="19"/>
    </row>
    <row r="89" spans="1:6" ht="12.75">
      <c r="A89" s="19"/>
      <c r="B89" s="19"/>
      <c r="C89" s="19"/>
      <c r="D89" s="19"/>
      <c r="E89" s="19"/>
      <c r="F89" s="19"/>
    </row>
    <row r="90" spans="1:6" ht="12.75">
      <c r="A90" s="19"/>
      <c r="B90" s="19"/>
      <c r="C90" s="19"/>
      <c r="D90" s="19"/>
      <c r="E90" s="19"/>
      <c r="F90" s="19"/>
    </row>
    <row r="91" spans="1:6" ht="12.75">
      <c r="A91" s="19"/>
      <c r="B91" s="19"/>
      <c r="C91" s="19"/>
      <c r="D91" s="19"/>
      <c r="E91" s="19"/>
      <c r="F91" s="19"/>
    </row>
    <row r="92" spans="1:6" ht="12.75">
      <c r="A92" s="19"/>
      <c r="B92" s="19"/>
      <c r="C92" s="19"/>
      <c r="D92" s="19"/>
      <c r="E92" s="19"/>
      <c r="F92" s="19"/>
    </row>
    <row r="93" spans="1:6" ht="12.75">
      <c r="A93" s="19"/>
      <c r="B93" s="19"/>
      <c r="C93" s="19"/>
      <c r="D93" s="19"/>
      <c r="E93" s="19"/>
      <c r="F93" s="19"/>
    </row>
    <row r="94" spans="1:6" ht="12.75">
      <c r="A94" s="19"/>
      <c r="B94" s="19"/>
      <c r="C94" s="19"/>
      <c r="D94" s="19"/>
      <c r="E94" s="19"/>
      <c r="F94" s="19"/>
    </row>
    <row r="95" spans="1:6" ht="12.75">
      <c r="A95" s="19"/>
      <c r="B95" s="19"/>
      <c r="C95" s="19"/>
      <c r="D95" s="19"/>
      <c r="E95" s="19"/>
      <c r="F95" s="19"/>
    </row>
    <row r="96" spans="1:6" ht="12.75">
      <c r="A96" s="19"/>
      <c r="B96" s="19"/>
      <c r="C96" s="19"/>
      <c r="D96" s="19"/>
      <c r="E96" s="19"/>
      <c r="F96" s="19"/>
    </row>
    <row r="97" spans="1:6" ht="12.75">
      <c r="A97" s="19"/>
      <c r="B97" s="19"/>
      <c r="C97" s="19"/>
      <c r="D97" s="19"/>
      <c r="E97" s="19"/>
      <c r="F97" s="19"/>
    </row>
    <row r="98" spans="1:6" ht="12.75">
      <c r="A98" s="19"/>
      <c r="B98" s="19"/>
      <c r="C98" s="19"/>
      <c r="D98" s="19"/>
      <c r="E98" s="19"/>
      <c r="F98" s="19"/>
    </row>
    <row r="99" spans="1:6" ht="12.75">
      <c r="A99" s="19"/>
      <c r="B99" s="19"/>
      <c r="C99" s="19"/>
      <c r="D99" s="19"/>
      <c r="E99" s="19"/>
      <c r="F99" s="19"/>
    </row>
    <row r="100" spans="1:6" ht="12.75">
      <c r="A100" s="19"/>
      <c r="B100" s="19"/>
      <c r="C100" s="19"/>
      <c r="D100" s="19"/>
      <c r="E100" s="19"/>
      <c r="F100" s="19"/>
    </row>
    <row r="101" spans="1:6" ht="12.75">
      <c r="A101" s="19"/>
      <c r="B101" s="19"/>
      <c r="C101" s="19"/>
      <c r="D101" s="19"/>
      <c r="E101" s="19"/>
      <c r="F101" s="19"/>
    </row>
    <row r="102" spans="1:6" ht="12.75">
      <c r="A102" s="19"/>
      <c r="B102" s="19"/>
      <c r="C102" s="19"/>
      <c r="D102" s="19"/>
      <c r="E102" s="19"/>
      <c r="F102" s="19"/>
    </row>
    <row r="103" spans="1:6" ht="12.75">
      <c r="A103" s="19"/>
      <c r="B103" s="19"/>
      <c r="C103" s="19"/>
      <c r="D103" s="19"/>
      <c r="E103" s="19"/>
      <c r="F103" s="19"/>
    </row>
    <row r="104" spans="1:6" ht="12.75">
      <c r="A104" s="19"/>
      <c r="B104" s="19"/>
      <c r="C104" s="19"/>
      <c r="D104" s="19"/>
      <c r="E104" s="19"/>
      <c r="F104" s="19"/>
    </row>
    <row r="105" spans="1:6" ht="12.75">
      <c r="A105" s="19"/>
      <c r="B105" s="19"/>
      <c r="C105" s="19"/>
      <c r="D105" s="19"/>
      <c r="E105" s="19"/>
      <c r="F105" s="19"/>
    </row>
    <row r="106" spans="1:6" ht="12.75">
      <c r="A106" s="19"/>
      <c r="B106" s="19"/>
      <c r="C106" s="19"/>
      <c r="D106" s="19"/>
      <c r="E106" s="19"/>
      <c r="F106" s="19"/>
    </row>
    <row r="107" spans="1:6" ht="12.75">
      <c r="A107" s="19"/>
      <c r="B107" s="19"/>
      <c r="C107" s="19"/>
      <c r="D107" s="19"/>
      <c r="E107" s="19"/>
      <c r="F107" s="19"/>
    </row>
    <row r="108" spans="1:6" ht="12.75">
      <c r="A108" s="19"/>
      <c r="B108" s="19"/>
      <c r="C108" s="19"/>
      <c r="D108" s="19"/>
      <c r="E108" s="19"/>
      <c r="F108" s="19"/>
    </row>
    <row r="109" spans="1:6" ht="12.75">
      <c r="A109" s="19"/>
      <c r="B109" s="19"/>
      <c r="C109" s="19"/>
      <c r="D109" s="19"/>
      <c r="E109" s="19"/>
      <c r="F109" s="19"/>
    </row>
    <row r="110" spans="1:6" ht="12.75">
      <c r="A110" s="19"/>
      <c r="B110" s="19"/>
      <c r="C110" s="19"/>
      <c r="D110" s="19"/>
      <c r="E110" s="19"/>
      <c r="F110" s="19"/>
    </row>
    <row r="111" spans="1:6" ht="12.75">
      <c r="A111" s="19"/>
      <c r="B111" s="19"/>
      <c r="C111" s="19"/>
      <c r="D111" s="19"/>
      <c r="E111" s="19"/>
      <c r="F111" s="19"/>
    </row>
    <row r="112" spans="1:6" ht="12.75">
      <c r="A112" s="20"/>
      <c r="B112" s="20"/>
      <c r="C112" s="468"/>
      <c r="D112" s="468"/>
      <c r="E112" s="468"/>
      <c r="F112" s="468"/>
    </row>
    <row r="113" spans="1:6" ht="12.75">
      <c r="A113" s="20"/>
      <c r="B113" s="20"/>
      <c r="C113" s="19"/>
      <c r="D113" s="19"/>
      <c r="E113" s="21"/>
      <c r="F113" s="19"/>
    </row>
    <row r="114" spans="1:6" ht="12.75">
      <c r="A114" s="20"/>
      <c r="B114" s="20"/>
      <c r="C114" s="469"/>
      <c r="D114" s="469"/>
      <c r="E114" s="469"/>
      <c r="F114" s="19"/>
    </row>
    <row r="115" spans="1:6" ht="12.75">
      <c r="A115" s="20"/>
      <c r="B115" s="20"/>
      <c r="C115" s="19"/>
      <c r="D115" s="469"/>
      <c r="E115" s="469"/>
      <c r="F115" s="469"/>
    </row>
  </sheetData>
  <sheetProtection selectLockedCells="1" selectUnlockedCells="1"/>
  <mergeCells count="7">
    <mergeCell ref="C112:F112"/>
    <mergeCell ref="C114:E114"/>
    <mergeCell ref="D115:F115"/>
    <mergeCell ref="A4:B4"/>
    <mergeCell ref="A5:B5"/>
    <mergeCell ref="A6:B6"/>
    <mergeCell ref="A7:B7"/>
  </mergeCells>
  <printOptions/>
  <pageMargins left="0.4798611111111111" right="0.8798611111111111" top="0.55" bottom="0.3902777777777778" header="0.5118055555555555" footer="0.5118055555555555"/>
  <pageSetup horizontalDpi="300" verticalDpi="300" orientation="portrait" paperSize="9" scale="91" r:id="rId1"/>
</worksheet>
</file>

<file path=xl/worksheets/sheet10.xml><?xml version="1.0" encoding="utf-8"?>
<worksheet xmlns="http://schemas.openxmlformats.org/spreadsheetml/2006/main" xmlns:r="http://schemas.openxmlformats.org/officeDocument/2006/relationships">
  <dimension ref="A2:E320"/>
  <sheetViews>
    <sheetView view="pageBreakPreview" zoomScaleSheetLayoutView="100" zoomScalePageLayoutView="0" workbookViewId="0" topLeftCell="A283">
      <selection activeCell="J70" sqref="J70"/>
    </sheetView>
  </sheetViews>
  <sheetFormatPr defaultColWidth="9.140625" defaultRowHeight="12.75"/>
  <cols>
    <col min="1" max="1" width="4.28125" style="226" customWidth="1"/>
    <col min="2" max="2" width="11.140625" style="226" customWidth="1"/>
    <col min="3" max="3" width="50.57421875" style="226" customWidth="1"/>
    <col min="4" max="4" width="8.57421875" style="226" customWidth="1"/>
    <col min="5" max="5" width="10.7109375" style="226" customWidth="1"/>
    <col min="6" max="16384" width="9.140625" style="226" customWidth="1"/>
  </cols>
  <sheetData>
    <row r="2" ht="15.75">
      <c r="C2" s="227" t="s">
        <v>361</v>
      </c>
    </row>
    <row r="3" spans="3:5" s="228" customFormat="1" ht="55.5" customHeight="1">
      <c r="C3" s="229"/>
      <c r="D3" s="230"/>
      <c r="E3" s="231"/>
    </row>
    <row r="4" spans="3:5" s="228" customFormat="1" ht="17.25" customHeight="1">
      <c r="C4" s="232"/>
      <c r="D4" s="230"/>
      <c r="E4" s="231"/>
    </row>
    <row r="5" spans="3:5" s="228" customFormat="1" ht="9" customHeight="1">
      <c r="C5" s="232"/>
      <c r="D5" s="230"/>
      <c r="E5" s="231"/>
    </row>
    <row r="6" spans="3:5" s="233" customFormat="1" ht="8.25" customHeight="1">
      <c r="C6" s="234"/>
      <c r="D6" s="234"/>
      <c r="E6" s="234"/>
    </row>
    <row r="7" spans="3:5" s="228" customFormat="1" ht="27" customHeight="1">
      <c r="C7" s="235"/>
      <c r="D7" s="230"/>
      <c r="E7" s="231"/>
    </row>
    <row r="8" spans="3:5" s="228" customFormat="1" ht="9.75" customHeight="1">
      <c r="C8" s="236"/>
      <c r="D8" s="230"/>
      <c r="E8" s="231" t="s">
        <v>2</v>
      </c>
    </row>
    <row r="9" spans="3:5" s="228" customFormat="1" ht="7.5" customHeight="1">
      <c r="C9" s="236"/>
      <c r="D9" s="230"/>
      <c r="E9" s="231"/>
    </row>
    <row r="10" spans="3:5" s="228" customFormat="1" ht="27" customHeight="1">
      <c r="C10" s="555" t="s">
        <v>362</v>
      </c>
      <c r="D10" s="555"/>
      <c r="E10" s="231"/>
    </row>
    <row r="11" spans="3:5" s="228" customFormat="1" ht="3" customHeight="1">
      <c r="C11" s="237"/>
      <c r="D11" s="237"/>
      <c r="E11" s="231"/>
    </row>
    <row r="12" spans="3:5" s="108" customFormat="1" ht="18" customHeight="1">
      <c r="C12" s="515" t="s">
        <v>363</v>
      </c>
      <c r="D12" s="515"/>
      <c r="E12" s="515"/>
    </row>
    <row r="13" spans="3:5" s="108" customFormat="1" ht="18" customHeight="1">
      <c r="C13" s="521" t="s">
        <v>73</v>
      </c>
      <c r="D13" s="521"/>
      <c r="E13" s="521"/>
    </row>
    <row r="14" spans="3:5" s="108" customFormat="1" ht="12.75" customHeight="1">
      <c r="C14" s="522" t="s">
        <v>56</v>
      </c>
      <c r="D14" s="522"/>
      <c r="E14" s="522"/>
    </row>
    <row r="15" s="105" customFormat="1" ht="12.75"/>
    <row r="16" spans="1:5" s="115" customFormat="1" ht="12.75">
      <c r="A16" s="553" t="s">
        <v>8</v>
      </c>
      <c r="B16" s="553" t="s">
        <v>104</v>
      </c>
      <c r="C16" s="554" t="s">
        <v>105</v>
      </c>
      <c r="D16" s="553" t="s">
        <v>106</v>
      </c>
      <c r="E16" s="553" t="s">
        <v>107</v>
      </c>
    </row>
    <row r="17" spans="1:5" s="115" customFormat="1" ht="53.25" customHeight="1">
      <c r="A17" s="553"/>
      <c r="B17" s="553"/>
      <c r="C17" s="554"/>
      <c r="D17" s="553"/>
      <c r="E17" s="553"/>
    </row>
    <row r="18" spans="1:5" s="115" customFormat="1" ht="12.75">
      <c r="A18" s="116" t="s">
        <v>112</v>
      </c>
      <c r="B18" s="117" t="s">
        <v>74</v>
      </c>
      <c r="C18" s="118">
        <v>3</v>
      </c>
      <c r="D18" s="119">
        <v>4</v>
      </c>
      <c r="E18" s="238">
        <v>5</v>
      </c>
    </row>
    <row r="19" spans="1:5" s="105" customFormat="1" ht="12.75">
      <c r="A19" s="120"/>
      <c r="B19" s="121"/>
      <c r="C19" s="122" t="s">
        <v>113</v>
      </c>
      <c r="D19" s="123"/>
      <c r="E19" s="239"/>
    </row>
    <row r="20" spans="1:5" s="105" customFormat="1" ht="14.25" customHeight="1">
      <c r="A20" s="128">
        <v>1</v>
      </c>
      <c r="B20" s="129" t="s">
        <v>114</v>
      </c>
      <c r="C20" s="130" t="s">
        <v>115</v>
      </c>
      <c r="D20" s="131" t="s">
        <v>116</v>
      </c>
      <c r="E20" s="240">
        <v>1</v>
      </c>
    </row>
    <row r="21" spans="1:5" s="105" customFormat="1" ht="14.25" customHeight="1">
      <c r="A21" s="128">
        <v>2</v>
      </c>
      <c r="B21" s="129" t="s">
        <v>114</v>
      </c>
      <c r="C21" s="130" t="s">
        <v>117</v>
      </c>
      <c r="D21" s="131" t="s">
        <v>116</v>
      </c>
      <c r="E21" s="240">
        <v>1</v>
      </c>
    </row>
    <row r="22" spans="1:5" s="105" customFormat="1" ht="14.25" customHeight="1">
      <c r="A22" s="128">
        <v>3</v>
      </c>
      <c r="B22" s="129" t="s">
        <v>118</v>
      </c>
      <c r="C22" s="130" t="s">
        <v>119</v>
      </c>
      <c r="D22" s="131" t="s">
        <v>120</v>
      </c>
      <c r="E22" s="240">
        <v>150</v>
      </c>
    </row>
    <row r="23" spans="1:5" s="105" customFormat="1" ht="14.25" customHeight="1">
      <c r="A23" s="128">
        <v>4</v>
      </c>
      <c r="B23" s="129" t="s">
        <v>118</v>
      </c>
      <c r="C23" s="130" t="s">
        <v>121</v>
      </c>
      <c r="D23" s="131" t="s">
        <v>120</v>
      </c>
      <c r="E23" s="240">
        <f>E22</f>
        <v>150</v>
      </c>
    </row>
    <row r="24" spans="1:5" s="105" customFormat="1" ht="14.25" customHeight="1">
      <c r="A24" s="128">
        <v>5</v>
      </c>
      <c r="B24" s="129" t="s">
        <v>122</v>
      </c>
      <c r="C24" s="130" t="s">
        <v>123</v>
      </c>
      <c r="D24" s="131" t="s">
        <v>116</v>
      </c>
      <c r="E24" s="240">
        <v>1</v>
      </c>
    </row>
    <row r="25" spans="1:5" s="105" customFormat="1" ht="14.25" customHeight="1">
      <c r="A25" s="128">
        <v>6</v>
      </c>
      <c r="B25" s="129" t="s">
        <v>122</v>
      </c>
      <c r="C25" s="130" t="s">
        <v>124</v>
      </c>
      <c r="D25" s="131" t="s">
        <v>125</v>
      </c>
      <c r="E25" s="240">
        <v>2</v>
      </c>
    </row>
    <row r="26" spans="1:5" s="105" customFormat="1" ht="14.25" customHeight="1">
      <c r="A26" s="128">
        <v>7</v>
      </c>
      <c r="B26" s="129" t="s">
        <v>122</v>
      </c>
      <c r="C26" s="130" t="s">
        <v>126</v>
      </c>
      <c r="D26" s="131" t="s">
        <v>116</v>
      </c>
      <c r="E26" s="240">
        <v>1</v>
      </c>
    </row>
    <row r="27" spans="1:5" s="105" customFormat="1" ht="14.25" customHeight="1">
      <c r="A27" s="128">
        <v>8</v>
      </c>
      <c r="B27" s="129" t="s">
        <v>122</v>
      </c>
      <c r="C27" s="130" t="s">
        <v>127</v>
      </c>
      <c r="D27" s="131" t="s">
        <v>125</v>
      </c>
      <c r="E27" s="240">
        <f>E25</f>
        <v>2</v>
      </c>
    </row>
    <row r="28" spans="1:5" s="105" customFormat="1" ht="14.25" customHeight="1">
      <c r="A28" s="128">
        <v>9</v>
      </c>
      <c r="B28" s="129" t="s">
        <v>122</v>
      </c>
      <c r="C28" s="130" t="s">
        <v>128</v>
      </c>
      <c r="D28" s="131" t="s">
        <v>116</v>
      </c>
      <c r="E28" s="240">
        <v>1</v>
      </c>
    </row>
    <row r="29" spans="1:5" s="105" customFormat="1" ht="14.25" customHeight="1">
      <c r="A29" s="128">
        <v>10</v>
      </c>
      <c r="B29" s="129" t="s">
        <v>122</v>
      </c>
      <c r="C29" s="130" t="s">
        <v>129</v>
      </c>
      <c r="D29" s="131" t="s">
        <v>125</v>
      </c>
      <c r="E29" s="240">
        <f>E25</f>
        <v>2</v>
      </c>
    </row>
    <row r="30" spans="1:5" s="105" customFormat="1" ht="14.25" customHeight="1">
      <c r="A30" s="128">
        <v>11</v>
      </c>
      <c r="B30" s="129" t="s">
        <v>122</v>
      </c>
      <c r="C30" s="130" t="s">
        <v>130</v>
      </c>
      <c r="D30" s="131" t="s">
        <v>131</v>
      </c>
      <c r="E30" s="240">
        <f>(E24+E26+E28)*2</f>
        <v>6</v>
      </c>
    </row>
    <row r="31" spans="1:5" s="105" customFormat="1" ht="14.25" customHeight="1">
      <c r="A31" s="128">
        <v>12</v>
      </c>
      <c r="B31" s="129" t="s">
        <v>122</v>
      </c>
      <c r="C31" s="130" t="s">
        <v>132</v>
      </c>
      <c r="D31" s="131" t="s">
        <v>125</v>
      </c>
      <c r="E31" s="240">
        <f>E25</f>
        <v>2</v>
      </c>
    </row>
    <row r="32" spans="1:5" s="105" customFormat="1" ht="14.25" customHeight="1">
      <c r="A32" s="128">
        <v>13</v>
      </c>
      <c r="B32" s="129" t="s">
        <v>133</v>
      </c>
      <c r="C32" s="135" t="s">
        <v>134</v>
      </c>
      <c r="D32" s="136" t="s">
        <v>125</v>
      </c>
      <c r="E32" s="241">
        <f>E25</f>
        <v>2</v>
      </c>
    </row>
    <row r="33" spans="1:5" s="105" customFormat="1" ht="14.25" customHeight="1">
      <c r="A33" s="128">
        <v>14</v>
      </c>
      <c r="B33" s="129" t="s">
        <v>135</v>
      </c>
      <c r="C33" s="135" t="s">
        <v>136</v>
      </c>
      <c r="D33" s="136" t="s">
        <v>125</v>
      </c>
      <c r="E33" s="241">
        <f>E25</f>
        <v>2</v>
      </c>
    </row>
    <row r="34" spans="1:5" s="105" customFormat="1" ht="24.75" customHeight="1">
      <c r="A34" s="128">
        <v>15</v>
      </c>
      <c r="B34" s="129" t="s">
        <v>137</v>
      </c>
      <c r="C34" s="135" t="s">
        <v>138</v>
      </c>
      <c r="D34" s="136" t="s">
        <v>139</v>
      </c>
      <c r="E34" s="241">
        <v>2</v>
      </c>
    </row>
    <row r="35" spans="1:5" s="105" customFormat="1" ht="14.25" customHeight="1">
      <c r="A35" s="128">
        <v>16</v>
      </c>
      <c r="B35" s="129" t="s">
        <v>137</v>
      </c>
      <c r="C35" s="135" t="s">
        <v>140</v>
      </c>
      <c r="D35" s="136" t="s">
        <v>139</v>
      </c>
      <c r="E35" s="241">
        <v>1</v>
      </c>
    </row>
    <row r="36" spans="1:5" s="105" customFormat="1" ht="15.75" customHeight="1">
      <c r="A36" s="138"/>
      <c r="B36" s="139"/>
      <c r="C36" s="549" t="s">
        <v>48</v>
      </c>
      <c r="D36" s="549"/>
      <c r="E36" s="549"/>
    </row>
    <row r="37" spans="1:5" s="105" customFormat="1" ht="15.75" customHeight="1">
      <c r="A37" s="142"/>
      <c r="B37" s="106"/>
      <c r="C37" s="550" t="s">
        <v>141</v>
      </c>
      <c r="D37" s="550"/>
      <c r="E37" s="550"/>
    </row>
    <row r="38" spans="1:5" s="105" customFormat="1" ht="15.75" customHeight="1">
      <c r="A38" s="145"/>
      <c r="B38" s="146"/>
      <c r="C38" s="551" t="s">
        <v>142</v>
      </c>
      <c r="D38" s="551"/>
      <c r="E38" s="551"/>
    </row>
    <row r="39" spans="3:5" s="228" customFormat="1" ht="12.75" customHeight="1">
      <c r="C39" s="237"/>
      <c r="D39" s="237"/>
      <c r="E39" s="231"/>
    </row>
    <row r="40" spans="3:5" s="228" customFormat="1" ht="12.75" customHeight="1">
      <c r="C40" s="237"/>
      <c r="D40" s="237"/>
      <c r="E40" s="231"/>
    </row>
    <row r="41" spans="3:5" s="108" customFormat="1" ht="12.75" customHeight="1">
      <c r="C41" s="515" t="s">
        <v>364</v>
      </c>
      <c r="D41" s="515"/>
      <c r="E41" s="515"/>
    </row>
    <row r="42" spans="3:5" s="108" customFormat="1" ht="18" customHeight="1">
      <c r="C42" s="521" t="s">
        <v>80</v>
      </c>
      <c r="D42" s="521"/>
      <c r="E42" s="521"/>
    </row>
    <row r="43" spans="3:5" s="108" customFormat="1" ht="12.75" customHeight="1">
      <c r="C43" s="522" t="s">
        <v>56</v>
      </c>
      <c r="D43" s="522"/>
      <c r="E43" s="522"/>
    </row>
    <row r="44" s="105" customFormat="1" ht="12.75"/>
    <row r="45" spans="1:5" s="115" customFormat="1" ht="12.75">
      <c r="A45" s="553" t="s">
        <v>8</v>
      </c>
      <c r="B45" s="553" t="s">
        <v>104</v>
      </c>
      <c r="C45" s="554" t="s">
        <v>105</v>
      </c>
      <c r="D45" s="553" t="s">
        <v>106</v>
      </c>
      <c r="E45" s="553" t="s">
        <v>107</v>
      </c>
    </row>
    <row r="46" spans="1:5" s="115" customFormat="1" ht="45" customHeight="1">
      <c r="A46" s="553"/>
      <c r="B46" s="553"/>
      <c r="C46" s="554"/>
      <c r="D46" s="553"/>
      <c r="E46" s="553"/>
    </row>
    <row r="47" spans="1:5" s="115" customFormat="1" ht="12.75">
      <c r="A47" s="116" t="s">
        <v>112</v>
      </c>
      <c r="B47" s="117" t="s">
        <v>74</v>
      </c>
      <c r="C47" s="118">
        <v>3</v>
      </c>
      <c r="D47" s="119">
        <v>4</v>
      </c>
      <c r="E47" s="238">
        <v>5</v>
      </c>
    </row>
    <row r="48" spans="1:5" s="18" customFormat="1" ht="12.75">
      <c r="A48" s="183"/>
      <c r="B48" s="184"/>
      <c r="C48" s="185" t="s">
        <v>177</v>
      </c>
      <c r="D48" s="186"/>
      <c r="E48" s="242"/>
    </row>
    <row r="49" spans="1:5" s="18" customFormat="1" ht="12.75">
      <c r="A49" s="190">
        <v>1</v>
      </c>
      <c r="B49" s="191" t="s">
        <v>178</v>
      </c>
      <c r="C49" s="192" t="s">
        <v>179</v>
      </c>
      <c r="D49" s="131" t="s">
        <v>169</v>
      </c>
      <c r="E49" s="240">
        <v>90.18</v>
      </c>
    </row>
    <row r="50" spans="1:5" s="18" customFormat="1" ht="12.75">
      <c r="A50" s="190">
        <v>2</v>
      </c>
      <c r="B50" s="191" t="s">
        <v>180</v>
      </c>
      <c r="C50" s="192" t="s">
        <v>181</v>
      </c>
      <c r="D50" s="131" t="s">
        <v>182</v>
      </c>
      <c r="E50" s="240">
        <f>E49*1</f>
        <v>90.18</v>
      </c>
    </row>
    <row r="51" spans="1:5" s="18" customFormat="1" ht="25.5">
      <c r="A51" s="190">
        <v>3</v>
      </c>
      <c r="B51" s="191" t="s">
        <v>183</v>
      </c>
      <c r="C51" s="192" t="s">
        <v>184</v>
      </c>
      <c r="D51" s="131" t="s">
        <v>182</v>
      </c>
      <c r="E51" s="240">
        <f>E50*1</f>
        <v>90.18</v>
      </c>
    </row>
    <row r="52" spans="1:5" s="18" customFormat="1" ht="15" customHeight="1">
      <c r="A52" s="190">
        <v>4</v>
      </c>
      <c r="B52" s="191"/>
      <c r="C52" s="194" t="s">
        <v>185</v>
      </c>
      <c r="D52" s="131" t="s">
        <v>186</v>
      </c>
      <c r="E52" s="240">
        <f>E51*1.8*2</f>
        <v>324.648</v>
      </c>
    </row>
    <row r="53" spans="1:5" s="18" customFormat="1" ht="25.5">
      <c r="A53" s="190">
        <v>5</v>
      </c>
      <c r="B53" s="191" t="s">
        <v>183</v>
      </c>
      <c r="C53" s="192" t="s">
        <v>187</v>
      </c>
      <c r="D53" s="131" t="s">
        <v>182</v>
      </c>
      <c r="E53" s="240">
        <f>E51*1</f>
        <v>90.18</v>
      </c>
    </row>
    <row r="54" spans="1:5" s="18" customFormat="1" ht="15" customHeight="1">
      <c r="A54" s="190">
        <v>6</v>
      </c>
      <c r="B54" s="191"/>
      <c r="C54" s="194" t="s">
        <v>188</v>
      </c>
      <c r="D54" s="131" t="s">
        <v>186</v>
      </c>
      <c r="E54" s="240">
        <f>E53*0.8</f>
        <v>72.144</v>
      </c>
    </row>
    <row r="55" spans="1:5" s="18" customFormat="1" ht="15" customHeight="1">
      <c r="A55" s="190">
        <v>7</v>
      </c>
      <c r="B55" s="191" t="s">
        <v>183</v>
      </c>
      <c r="C55" s="130" t="s">
        <v>189</v>
      </c>
      <c r="D55" s="131" t="s">
        <v>182</v>
      </c>
      <c r="E55" s="240">
        <f>E49*1.7</f>
        <v>153.306</v>
      </c>
    </row>
    <row r="56" spans="1:5" s="18" customFormat="1" ht="15" customHeight="1">
      <c r="A56" s="190">
        <v>8</v>
      </c>
      <c r="B56" s="191"/>
      <c r="C56" s="194" t="s">
        <v>190</v>
      </c>
      <c r="D56" s="131" t="s">
        <v>182</v>
      </c>
      <c r="E56" s="240">
        <f>E55*1.05</f>
        <v>160.9713</v>
      </c>
    </row>
    <row r="57" spans="1:5" s="18" customFormat="1" ht="12.75">
      <c r="A57" s="183">
        <v>9</v>
      </c>
      <c r="B57" s="191"/>
      <c r="C57" s="195" t="s">
        <v>191</v>
      </c>
      <c r="D57" s="186" t="s">
        <v>186</v>
      </c>
      <c r="E57" s="243">
        <f>E55*6</f>
        <v>919.836</v>
      </c>
    </row>
    <row r="58" spans="1:5" s="18" customFormat="1" ht="12.75">
      <c r="A58" s="183">
        <v>9</v>
      </c>
      <c r="B58" s="191"/>
      <c r="C58" s="195" t="s">
        <v>192</v>
      </c>
      <c r="D58" s="186" t="s">
        <v>186</v>
      </c>
      <c r="E58" s="243">
        <f>E55*6</f>
        <v>919.836</v>
      </c>
    </row>
    <row r="59" spans="1:5" s="18" customFormat="1" ht="26.25" customHeight="1">
      <c r="A59" s="190">
        <v>10</v>
      </c>
      <c r="B59" s="191"/>
      <c r="C59" s="194" t="s">
        <v>193</v>
      </c>
      <c r="D59" s="131" t="s">
        <v>116</v>
      </c>
      <c r="E59" s="240">
        <f>E55*5</f>
        <v>766.5300000000001</v>
      </c>
    </row>
    <row r="60" spans="1:5" s="18" customFormat="1" ht="15" customHeight="1">
      <c r="A60" s="190">
        <v>11</v>
      </c>
      <c r="B60" s="191" t="s">
        <v>180</v>
      </c>
      <c r="C60" s="130" t="s">
        <v>194</v>
      </c>
      <c r="D60" s="131" t="s">
        <v>182</v>
      </c>
      <c r="E60" s="240">
        <f>E55</f>
        <v>153.306</v>
      </c>
    </row>
    <row r="61" spans="1:5" s="18" customFormat="1" ht="15" customHeight="1">
      <c r="A61" s="190">
        <v>12</v>
      </c>
      <c r="B61" s="191"/>
      <c r="C61" s="194" t="s">
        <v>195</v>
      </c>
      <c r="D61" s="131" t="s">
        <v>182</v>
      </c>
      <c r="E61" s="240">
        <f>E60*1.2</f>
        <v>183.96720000000002</v>
      </c>
    </row>
    <row r="62" spans="1:5" s="18" customFormat="1" ht="25.5">
      <c r="A62" s="190">
        <v>13</v>
      </c>
      <c r="B62" s="191"/>
      <c r="C62" s="194" t="s">
        <v>196</v>
      </c>
      <c r="D62" s="131" t="s">
        <v>186</v>
      </c>
      <c r="E62" s="240">
        <f>E60*5</f>
        <v>766.5300000000001</v>
      </c>
    </row>
    <row r="63" spans="1:5" s="18" customFormat="1" ht="12.75">
      <c r="A63" s="190">
        <v>14</v>
      </c>
      <c r="B63" s="191"/>
      <c r="C63" s="194" t="s">
        <v>197</v>
      </c>
      <c r="D63" s="131" t="s">
        <v>169</v>
      </c>
      <c r="E63" s="240">
        <f>36*1.7</f>
        <v>61.199999999999996</v>
      </c>
    </row>
    <row r="64" spans="1:5" s="18" customFormat="1" ht="12.75">
      <c r="A64" s="190">
        <v>15</v>
      </c>
      <c r="B64" s="191" t="s">
        <v>180</v>
      </c>
      <c r="C64" s="130" t="s">
        <v>198</v>
      </c>
      <c r="D64" s="131" t="s">
        <v>182</v>
      </c>
      <c r="E64" s="240">
        <f>E49*0.6</f>
        <v>54.108000000000004</v>
      </c>
    </row>
    <row r="65" spans="1:5" s="18" customFormat="1" ht="12.75">
      <c r="A65" s="190">
        <v>16</v>
      </c>
      <c r="B65" s="191"/>
      <c r="C65" s="194" t="s">
        <v>199</v>
      </c>
      <c r="D65" s="131" t="s">
        <v>186</v>
      </c>
      <c r="E65" s="240">
        <f>E64*4</f>
        <v>216.43200000000002</v>
      </c>
    </row>
    <row r="66" spans="1:5" s="18" customFormat="1" ht="12.75">
      <c r="A66" s="190">
        <v>17</v>
      </c>
      <c r="B66" s="191" t="s">
        <v>180</v>
      </c>
      <c r="C66" s="192" t="s">
        <v>200</v>
      </c>
      <c r="D66" s="131" t="s">
        <v>182</v>
      </c>
      <c r="E66" s="240">
        <f>E64</f>
        <v>54.108000000000004</v>
      </c>
    </row>
    <row r="67" spans="1:5" s="18" customFormat="1" ht="12.75">
      <c r="A67" s="190">
        <v>18</v>
      </c>
      <c r="B67" s="191"/>
      <c r="C67" s="194" t="s">
        <v>201</v>
      </c>
      <c r="D67" s="131" t="s">
        <v>202</v>
      </c>
      <c r="E67" s="240">
        <f>E66*0.37</f>
        <v>20.01996</v>
      </c>
    </row>
    <row r="68" spans="1:5" s="18" customFormat="1" ht="12.75">
      <c r="A68" s="190">
        <v>19</v>
      </c>
      <c r="B68" s="191"/>
      <c r="C68" s="194" t="s">
        <v>203</v>
      </c>
      <c r="D68" s="131" t="s">
        <v>202</v>
      </c>
      <c r="E68" s="240">
        <f>E67</f>
        <v>20.01996</v>
      </c>
    </row>
    <row r="69" spans="1:5" s="18" customFormat="1" ht="15" customHeight="1">
      <c r="A69" s="190">
        <v>20</v>
      </c>
      <c r="B69" s="191" t="s">
        <v>204</v>
      </c>
      <c r="C69" s="192" t="s">
        <v>205</v>
      </c>
      <c r="D69" s="131" t="s">
        <v>139</v>
      </c>
      <c r="E69" s="240">
        <v>3</v>
      </c>
    </row>
    <row r="70" spans="1:5" s="18" customFormat="1" ht="76.5" customHeight="1">
      <c r="A70" s="190">
        <v>21</v>
      </c>
      <c r="B70" s="191" t="s">
        <v>204</v>
      </c>
      <c r="C70" s="192" t="s">
        <v>408</v>
      </c>
      <c r="D70" s="131" t="s">
        <v>139</v>
      </c>
      <c r="E70" s="240">
        <v>15</v>
      </c>
    </row>
    <row r="71" spans="1:5" s="105" customFormat="1" ht="15" customHeight="1">
      <c r="A71" s="128">
        <v>22</v>
      </c>
      <c r="B71" s="197" t="s">
        <v>206</v>
      </c>
      <c r="C71" s="130" t="s">
        <v>207</v>
      </c>
      <c r="D71" s="131" t="s">
        <v>169</v>
      </c>
      <c r="E71" s="240">
        <v>13.1</v>
      </c>
    </row>
    <row r="72" spans="1:5" s="105" customFormat="1" ht="59.25" customHeight="1">
      <c r="A72" s="352">
        <v>23</v>
      </c>
      <c r="B72" s="353" t="s">
        <v>403</v>
      </c>
      <c r="C72" s="354" t="s">
        <v>415</v>
      </c>
      <c r="D72" s="355" t="s">
        <v>182</v>
      </c>
      <c r="E72" s="356">
        <v>35</v>
      </c>
    </row>
    <row r="73" spans="1:5" s="105" customFormat="1" ht="22.5" customHeight="1">
      <c r="A73" s="343">
        <v>24</v>
      </c>
      <c r="B73" s="344" t="s">
        <v>403</v>
      </c>
      <c r="C73" s="459" t="s">
        <v>416</v>
      </c>
      <c r="D73" s="346" t="s">
        <v>418</v>
      </c>
      <c r="E73" s="363">
        <v>1</v>
      </c>
    </row>
    <row r="74" spans="1:5" s="105" customFormat="1" ht="22.5" customHeight="1">
      <c r="A74" s="343">
        <v>25</v>
      </c>
      <c r="B74" s="344" t="s">
        <v>403</v>
      </c>
      <c r="C74" s="459" t="s">
        <v>417</v>
      </c>
      <c r="D74" s="346" t="s">
        <v>182</v>
      </c>
      <c r="E74" s="363">
        <v>10</v>
      </c>
    </row>
    <row r="75" spans="1:5" s="18" customFormat="1" ht="12.75">
      <c r="A75" s="183"/>
      <c r="B75" s="184"/>
      <c r="C75" s="185" t="s">
        <v>208</v>
      </c>
      <c r="D75" s="186"/>
      <c r="E75" s="242"/>
    </row>
    <row r="76" spans="1:5" s="18" customFormat="1" ht="12.75">
      <c r="A76" s="190">
        <v>1</v>
      </c>
      <c r="B76" s="191" t="s">
        <v>180</v>
      </c>
      <c r="C76" s="192" t="s">
        <v>209</v>
      </c>
      <c r="D76" s="131" t="s">
        <v>182</v>
      </c>
      <c r="E76" s="240">
        <f>12*0.5*1.4</f>
        <v>8.399999999999999</v>
      </c>
    </row>
    <row r="77" spans="1:5" s="18" customFormat="1" ht="32.25" customHeight="1">
      <c r="A77" s="190">
        <v>2</v>
      </c>
      <c r="B77" s="191" t="s">
        <v>183</v>
      </c>
      <c r="C77" s="192" t="s">
        <v>210</v>
      </c>
      <c r="D77" s="131" t="s">
        <v>182</v>
      </c>
      <c r="E77" s="240">
        <f>E76*1</f>
        <v>8.399999999999999</v>
      </c>
    </row>
    <row r="78" spans="1:5" s="18" customFormat="1" ht="15" customHeight="1">
      <c r="A78" s="190">
        <v>3</v>
      </c>
      <c r="B78" s="191"/>
      <c r="C78" s="194" t="s">
        <v>185</v>
      </c>
      <c r="D78" s="131" t="s">
        <v>186</v>
      </c>
      <c r="E78" s="240">
        <f>E77*1.8</f>
        <v>15.119999999999997</v>
      </c>
    </row>
    <row r="79" spans="1:5" s="18" customFormat="1" ht="25.5">
      <c r="A79" s="190">
        <v>4</v>
      </c>
      <c r="B79" s="191" t="s">
        <v>183</v>
      </c>
      <c r="C79" s="192" t="s">
        <v>211</v>
      </c>
      <c r="D79" s="131" t="s">
        <v>182</v>
      </c>
      <c r="E79" s="240">
        <f>E77*1</f>
        <v>8.399999999999999</v>
      </c>
    </row>
    <row r="80" spans="1:5" s="18" customFormat="1" ht="15.75" customHeight="1">
      <c r="A80" s="190">
        <v>5</v>
      </c>
      <c r="B80" s="191"/>
      <c r="C80" s="194" t="s">
        <v>188</v>
      </c>
      <c r="D80" s="131" t="s">
        <v>186</v>
      </c>
      <c r="E80" s="240">
        <f>E79*0.8</f>
        <v>6.719999999999999</v>
      </c>
    </row>
    <row r="81" spans="1:5" s="18" customFormat="1" ht="30.75" customHeight="1">
      <c r="A81" s="190">
        <v>6</v>
      </c>
      <c r="B81" s="191" t="s">
        <v>212</v>
      </c>
      <c r="C81" s="130" t="s">
        <v>213</v>
      </c>
      <c r="D81" s="131" t="s">
        <v>169</v>
      </c>
      <c r="E81" s="240">
        <v>3.6</v>
      </c>
    </row>
    <row r="82" spans="1:5" s="18" customFormat="1" ht="12.75">
      <c r="A82" s="183"/>
      <c r="B82" s="184"/>
      <c r="C82" s="185" t="s">
        <v>214</v>
      </c>
      <c r="D82" s="186"/>
      <c r="E82" s="242"/>
    </row>
    <row r="83" spans="1:5" s="18" customFormat="1" ht="12.75">
      <c r="A83" s="190">
        <v>1</v>
      </c>
      <c r="B83" s="191" t="s">
        <v>180</v>
      </c>
      <c r="C83" s="192" t="s">
        <v>215</v>
      </c>
      <c r="D83" s="131" t="s">
        <v>182</v>
      </c>
      <c r="E83" s="240">
        <f>13.3*3.6</f>
        <v>47.88</v>
      </c>
    </row>
    <row r="84" spans="1:5" s="18" customFormat="1" ht="32.25" customHeight="1">
      <c r="A84" s="190">
        <v>2</v>
      </c>
      <c r="B84" s="191" t="s">
        <v>183</v>
      </c>
      <c r="C84" s="192" t="s">
        <v>216</v>
      </c>
      <c r="D84" s="131" t="s">
        <v>182</v>
      </c>
      <c r="E84" s="240">
        <f>E83*1</f>
        <v>47.88</v>
      </c>
    </row>
    <row r="85" spans="1:5" s="18" customFormat="1" ht="15" customHeight="1">
      <c r="A85" s="190">
        <v>3</v>
      </c>
      <c r="B85" s="191"/>
      <c r="C85" s="194" t="s">
        <v>185</v>
      </c>
      <c r="D85" s="131" t="s">
        <v>186</v>
      </c>
      <c r="E85" s="240">
        <f>E84*1.8</f>
        <v>86.18400000000001</v>
      </c>
    </row>
    <row r="86" spans="1:5" s="18" customFormat="1" ht="25.5">
      <c r="A86" s="190">
        <v>4</v>
      </c>
      <c r="B86" s="191" t="s">
        <v>183</v>
      </c>
      <c r="C86" s="192" t="s">
        <v>217</v>
      </c>
      <c r="D86" s="131" t="s">
        <v>182</v>
      </c>
      <c r="E86" s="240">
        <f>E84*1</f>
        <v>47.88</v>
      </c>
    </row>
    <row r="87" spans="1:5" s="18" customFormat="1" ht="15.75" customHeight="1">
      <c r="A87" s="190">
        <v>5</v>
      </c>
      <c r="B87" s="191"/>
      <c r="C87" s="194" t="s">
        <v>188</v>
      </c>
      <c r="D87" s="131" t="s">
        <v>186</v>
      </c>
      <c r="E87" s="240">
        <f>E86*0.8</f>
        <v>38.304</v>
      </c>
    </row>
    <row r="88" spans="1:5" s="18" customFormat="1" ht="15.75" customHeight="1">
      <c r="A88" s="190">
        <v>6</v>
      </c>
      <c r="B88" s="191" t="s">
        <v>180</v>
      </c>
      <c r="C88" s="130" t="s">
        <v>198</v>
      </c>
      <c r="D88" s="131" t="s">
        <v>182</v>
      </c>
      <c r="E88" s="240">
        <f>E83</f>
        <v>47.88</v>
      </c>
    </row>
    <row r="89" spans="1:5" s="18" customFormat="1" ht="15.75" customHeight="1">
      <c r="A89" s="190">
        <v>7</v>
      </c>
      <c r="B89" s="191"/>
      <c r="C89" s="194" t="s">
        <v>199</v>
      </c>
      <c r="D89" s="131" t="s">
        <v>186</v>
      </c>
      <c r="E89" s="240">
        <f>E88*4</f>
        <v>191.52</v>
      </c>
    </row>
    <row r="90" spans="1:5" s="18" customFormat="1" ht="15.75" customHeight="1">
      <c r="A90" s="190">
        <v>8</v>
      </c>
      <c r="B90" s="191" t="s">
        <v>180</v>
      </c>
      <c r="C90" s="192" t="s">
        <v>218</v>
      </c>
      <c r="D90" s="131" t="s">
        <v>182</v>
      </c>
      <c r="E90" s="240">
        <f>E88</f>
        <v>47.88</v>
      </c>
    </row>
    <row r="91" spans="1:5" s="18" customFormat="1" ht="15.75" customHeight="1">
      <c r="A91" s="190">
        <v>9</v>
      </c>
      <c r="B91" s="191"/>
      <c r="C91" s="194" t="s">
        <v>201</v>
      </c>
      <c r="D91" s="131" t="s">
        <v>202</v>
      </c>
      <c r="E91" s="240">
        <f>E90*0.37</f>
        <v>17.715600000000002</v>
      </c>
    </row>
    <row r="92" spans="1:5" s="18" customFormat="1" ht="15.75" customHeight="1">
      <c r="A92" s="190">
        <v>10</v>
      </c>
      <c r="B92" s="191"/>
      <c r="C92" s="194" t="s">
        <v>203</v>
      </c>
      <c r="D92" s="131" t="s">
        <v>202</v>
      </c>
      <c r="E92" s="240">
        <f>E91</f>
        <v>17.715600000000002</v>
      </c>
    </row>
    <row r="93" spans="1:5" s="105" customFormat="1" ht="26.25" customHeight="1">
      <c r="A93" s="128">
        <v>11</v>
      </c>
      <c r="B93" s="197" t="s">
        <v>219</v>
      </c>
      <c r="C93" s="135" t="s">
        <v>220</v>
      </c>
      <c r="D93" s="136" t="s">
        <v>169</v>
      </c>
      <c r="E93" s="241">
        <v>15</v>
      </c>
    </row>
    <row r="94" spans="1:5" s="18" customFormat="1" ht="12.75">
      <c r="A94" s="183"/>
      <c r="B94" s="184"/>
      <c r="C94" s="185" t="s">
        <v>221</v>
      </c>
      <c r="D94" s="186"/>
      <c r="E94" s="242"/>
    </row>
    <row r="95" spans="1:5" s="18" customFormat="1" ht="12.75">
      <c r="A95" s="190">
        <v>1</v>
      </c>
      <c r="B95" s="191" t="s">
        <v>178</v>
      </c>
      <c r="C95" s="130" t="s">
        <v>222</v>
      </c>
      <c r="D95" s="131" t="s">
        <v>169</v>
      </c>
      <c r="E95" s="240">
        <f>E49</f>
        <v>90.18</v>
      </c>
    </row>
    <row r="96" spans="1:5" s="18" customFormat="1" ht="12.75">
      <c r="A96" s="190">
        <v>2</v>
      </c>
      <c r="B96" s="191" t="s">
        <v>178</v>
      </c>
      <c r="C96" s="130" t="s">
        <v>223</v>
      </c>
      <c r="D96" s="131" t="s">
        <v>169</v>
      </c>
      <c r="E96" s="240">
        <f>E95</f>
        <v>90.18</v>
      </c>
    </row>
    <row r="97" spans="1:5" s="18" customFormat="1" ht="12.75">
      <c r="A97" s="190">
        <v>3</v>
      </c>
      <c r="B97" s="191" t="s">
        <v>178</v>
      </c>
      <c r="C97" s="130" t="s">
        <v>224</v>
      </c>
      <c r="D97" s="131" t="s">
        <v>169</v>
      </c>
      <c r="E97" s="240">
        <f>E95</f>
        <v>90.18</v>
      </c>
    </row>
    <row r="98" spans="1:5" s="18" customFormat="1" ht="15" customHeight="1">
      <c r="A98" s="190">
        <v>4</v>
      </c>
      <c r="B98" s="191" t="s">
        <v>225</v>
      </c>
      <c r="C98" s="130" t="s">
        <v>226</v>
      </c>
      <c r="D98" s="131" t="s">
        <v>169</v>
      </c>
      <c r="E98" s="240">
        <f>E95</f>
        <v>90.18</v>
      </c>
    </row>
    <row r="99" spans="1:5" s="18" customFormat="1" ht="15" customHeight="1">
      <c r="A99" s="190">
        <v>5</v>
      </c>
      <c r="B99" s="191" t="s">
        <v>227</v>
      </c>
      <c r="C99" s="130" t="s">
        <v>228</v>
      </c>
      <c r="D99" s="131" t="s">
        <v>169</v>
      </c>
      <c r="E99" s="240">
        <f>E96</f>
        <v>90.18</v>
      </c>
    </row>
    <row r="100" spans="1:5" s="18" customFormat="1" ht="26.25" customHeight="1">
      <c r="A100" s="190">
        <v>6</v>
      </c>
      <c r="B100" s="191" t="s">
        <v>227</v>
      </c>
      <c r="C100" s="130" t="s">
        <v>229</v>
      </c>
      <c r="D100" s="131" t="s">
        <v>182</v>
      </c>
      <c r="E100" s="240">
        <v>4</v>
      </c>
    </row>
    <row r="101" spans="1:5" s="105" customFormat="1" ht="15.75" customHeight="1">
      <c r="A101" s="138"/>
      <c r="B101" s="139"/>
      <c r="C101" s="549" t="s">
        <v>48</v>
      </c>
      <c r="D101" s="549"/>
      <c r="E101" s="549"/>
    </row>
    <row r="102" spans="1:5" s="105" customFormat="1" ht="15.75" customHeight="1">
      <c r="A102" s="142"/>
      <c r="B102" s="106"/>
      <c r="C102" s="550" t="s">
        <v>141</v>
      </c>
      <c r="D102" s="550"/>
      <c r="E102" s="550"/>
    </row>
    <row r="103" spans="1:5" s="105" customFormat="1" ht="15.75" customHeight="1">
      <c r="A103" s="145"/>
      <c r="B103" s="146"/>
      <c r="C103" s="551" t="s">
        <v>142</v>
      </c>
      <c r="D103" s="551"/>
      <c r="E103" s="551"/>
    </row>
    <row r="104" spans="3:5" s="228" customFormat="1" ht="17.25" customHeight="1">
      <c r="C104" s="237"/>
      <c r="D104" s="237"/>
      <c r="E104" s="231"/>
    </row>
    <row r="105" spans="3:5" s="108" customFormat="1" ht="18" customHeight="1">
      <c r="C105" s="515" t="s">
        <v>365</v>
      </c>
      <c r="D105" s="515"/>
      <c r="E105" s="515"/>
    </row>
    <row r="106" spans="3:5" s="108" customFormat="1" ht="18" customHeight="1">
      <c r="C106" s="521" t="s">
        <v>84</v>
      </c>
      <c r="D106" s="521"/>
      <c r="E106" s="521"/>
    </row>
    <row r="107" spans="3:5" s="108" customFormat="1" ht="12.75" customHeight="1">
      <c r="C107" s="522" t="s">
        <v>56</v>
      </c>
      <c r="D107" s="522"/>
      <c r="E107" s="522"/>
    </row>
    <row r="108" s="105" customFormat="1" ht="12.75"/>
    <row r="109" spans="1:5" s="115" customFormat="1" ht="12.75">
      <c r="A109" s="553" t="s">
        <v>8</v>
      </c>
      <c r="B109" s="553" t="s">
        <v>104</v>
      </c>
      <c r="C109" s="554" t="s">
        <v>105</v>
      </c>
      <c r="D109" s="553" t="s">
        <v>106</v>
      </c>
      <c r="E109" s="553" t="s">
        <v>107</v>
      </c>
    </row>
    <row r="110" spans="1:5" s="115" customFormat="1" ht="57.75" customHeight="1">
      <c r="A110" s="553"/>
      <c r="B110" s="553"/>
      <c r="C110" s="554"/>
      <c r="D110" s="553"/>
      <c r="E110" s="553"/>
    </row>
    <row r="111" spans="1:5" s="115" customFormat="1" ht="12.75">
      <c r="A111" s="116" t="s">
        <v>112</v>
      </c>
      <c r="B111" s="117" t="s">
        <v>74</v>
      </c>
      <c r="C111" s="118">
        <v>3</v>
      </c>
      <c r="D111" s="119">
        <v>4</v>
      </c>
      <c r="E111" s="238">
        <v>5</v>
      </c>
    </row>
    <row r="112" spans="1:5" s="105" customFormat="1" ht="12.75">
      <c r="A112" s="177"/>
      <c r="B112" s="178"/>
      <c r="C112" s="122" t="s">
        <v>230</v>
      </c>
      <c r="D112" s="123"/>
      <c r="E112" s="239"/>
    </row>
    <row r="113" spans="1:5" s="105" customFormat="1" ht="18" customHeight="1">
      <c r="A113" s="128">
        <v>1</v>
      </c>
      <c r="B113" s="197" t="s">
        <v>183</v>
      </c>
      <c r="C113" s="130" t="s">
        <v>231</v>
      </c>
      <c r="D113" s="131" t="s">
        <v>182</v>
      </c>
      <c r="E113" s="240">
        <v>584</v>
      </c>
    </row>
    <row r="114" spans="1:5" s="105" customFormat="1" ht="14.25" customHeight="1">
      <c r="A114" s="128">
        <v>2</v>
      </c>
      <c r="B114" s="197" t="s">
        <v>183</v>
      </c>
      <c r="C114" s="199" t="s">
        <v>232</v>
      </c>
      <c r="D114" s="131" t="s">
        <v>182</v>
      </c>
      <c r="E114" s="240">
        <v>642.4</v>
      </c>
    </row>
    <row r="115" spans="1:5" s="105" customFormat="1" ht="14.25" customHeight="1">
      <c r="A115" s="128">
        <v>3</v>
      </c>
      <c r="B115" s="197" t="s">
        <v>183</v>
      </c>
      <c r="C115" s="199" t="s">
        <v>233</v>
      </c>
      <c r="D115" s="131" t="s">
        <v>182</v>
      </c>
      <c r="E115" s="240">
        <v>642.4</v>
      </c>
    </row>
    <row r="116" spans="1:5" s="105" customFormat="1" ht="15" customHeight="1">
      <c r="A116" s="200">
        <v>4</v>
      </c>
      <c r="B116" s="197" t="s">
        <v>183</v>
      </c>
      <c r="C116" s="199" t="s">
        <v>234</v>
      </c>
      <c r="D116" s="131" t="s">
        <v>182</v>
      </c>
      <c r="E116" s="240">
        <v>642.4</v>
      </c>
    </row>
    <row r="117" spans="1:5" s="105" customFormat="1" ht="14.25" customHeight="1">
      <c r="A117" s="200">
        <v>5</v>
      </c>
      <c r="B117" s="197" t="s">
        <v>183</v>
      </c>
      <c r="C117" s="201" t="s">
        <v>235</v>
      </c>
      <c r="D117" s="136" t="s">
        <v>186</v>
      </c>
      <c r="E117" s="241">
        <v>3212</v>
      </c>
    </row>
    <row r="118" spans="1:5" s="105" customFormat="1" ht="14.25" customHeight="1">
      <c r="A118" s="200">
        <v>6</v>
      </c>
      <c r="B118" s="197" t="s">
        <v>183</v>
      </c>
      <c r="C118" s="201" t="s">
        <v>236</v>
      </c>
      <c r="D118" s="136" t="s">
        <v>116</v>
      </c>
      <c r="E118" s="241">
        <v>3212</v>
      </c>
    </row>
    <row r="119" spans="1:5" s="105" customFormat="1" ht="14.25" customHeight="1">
      <c r="A119" s="128">
        <v>7</v>
      </c>
      <c r="B119" s="197" t="s">
        <v>237</v>
      </c>
      <c r="C119" s="135" t="s">
        <v>238</v>
      </c>
      <c r="D119" s="136" t="s">
        <v>182</v>
      </c>
      <c r="E119" s="241">
        <v>584</v>
      </c>
    </row>
    <row r="120" spans="1:5" s="105" customFormat="1" ht="14.25" customHeight="1">
      <c r="A120" s="128">
        <v>8</v>
      </c>
      <c r="B120" s="197" t="s">
        <v>237</v>
      </c>
      <c r="C120" s="201" t="s">
        <v>239</v>
      </c>
      <c r="D120" s="136" t="s">
        <v>182</v>
      </c>
      <c r="E120" s="241">
        <v>700.8</v>
      </c>
    </row>
    <row r="121" spans="1:5" s="105" customFormat="1" ht="14.25" customHeight="1">
      <c r="A121" s="128">
        <v>9</v>
      </c>
      <c r="B121" s="197" t="s">
        <v>237</v>
      </c>
      <c r="C121" s="201" t="s">
        <v>240</v>
      </c>
      <c r="D121" s="136" t="s">
        <v>182</v>
      </c>
      <c r="E121" s="241">
        <v>700.8</v>
      </c>
    </row>
    <row r="122" spans="1:5" s="105" customFormat="1" ht="14.25" customHeight="1">
      <c r="A122" s="128">
        <v>10</v>
      </c>
      <c r="B122" s="197" t="s">
        <v>237</v>
      </c>
      <c r="C122" s="201" t="s">
        <v>241</v>
      </c>
      <c r="D122" s="136" t="s">
        <v>182</v>
      </c>
      <c r="E122" s="241">
        <v>584</v>
      </c>
    </row>
    <row r="123" spans="1:5" s="105" customFormat="1" ht="14.25" customHeight="1">
      <c r="A123" s="128">
        <v>11</v>
      </c>
      <c r="B123" s="197" t="s">
        <v>237</v>
      </c>
      <c r="C123" s="201" t="s">
        <v>242</v>
      </c>
      <c r="D123" s="136" t="s">
        <v>182</v>
      </c>
      <c r="E123" s="241">
        <v>584</v>
      </c>
    </row>
    <row r="124" spans="1:5" s="105" customFormat="1" ht="14.25" customHeight="1">
      <c r="A124" s="128">
        <v>12</v>
      </c>
      <c r="B124" s="129" t="s">
        <v>243</v>
      </c>
      <c r="C124" s="135" t="s">
        <v>244</v>
      </c>
      <c r="D124" s="136" t="s">
        <v>116</v>
      </c>
      <c r="E124" s="241">
        <v>5</v>
      </c>
    </row>
    <row r="125" spans="1:5" s="105" customFormat="1" ht="15" customHeight="1">
      <c r="A125" s="200">
        <v>13</v>
      </c>
      <c r="B125" s="197" t="s">
        <v>219</v>
      </c>
      <c r="C125" s="130" t="s">
        <v>245</v>
      </c>
      <c r="D125" s="131" t="s">
        <v>169</v>
      </c>
      <c r="E125" s="240">
        <v>131.1</v>
      </c>
    </row>
    <row r="126" spans="1:5" s="105" customFormat="1" ht="15" customHeight="1">
      <c r="A126" s="128">
        <v>14</v>
      </c>
      <c r="B126" s="197" t="s">
        <v>246</v>
      </c>
      <c r="C126" s="130" t="s">
        <v>247</v>
      </c>
      <c r="D126" s="131" t="s">
        <v>169</v>
      </c>
      <c r="E126" s="240">
        <v>135.8</v>
      </c>
    </row>
    <row r="127" spans="1:5" s="105" customFormat="1" ht="15" customHeight="1">
      <c r="A127" s="128">
        <v>15</v>
      </c>
      <c r="B127" s="197" t="s">
        <v>248</v>
      </c>
      <c r="C127" s="130" t="s">
        <v>249</v>
      </c>
      <c r="D127" s="131" t="s">
        <v>169</v>
      </c>
      <c r="E127" s="240">
        <v>95.9</v>
      </c>
    </row>
    <row r="128" spans="1:5" s="105" customFormat="1" ht="15" customHeight="1">
      <c r="A128" s="128">
        <v>16</v>
      </c>
      <c r="B128" s="197" t="s">
        <v>248</v>
      </c>
      <c r="C128" s="130" t="s">
        <v>406</v>
      </c>
      <c r="D128" s="131" t="s">
        <v>116</v>
      </c>
      <c r="E128" s="240">
        <v>130</v>
      </c>
    </row>
    <row r="129" spans="1:5" s="105" customFormat="1" ht="12.75">
      <c r="A129" s="177"/>
      <c r="B129" s="178"/>
      <c r="C129" s="122" t="s">
        <v>250</v>
      </c>
      <c r="D129" s="123"/>
      <c r="E129" s="239"/>
    </row>
    <row r="130" spans="1:5" s="105" customFormat="1" ht="18" customHeight="1">
      <c r="A130" s="128">
        <v>1</v>
      </c>
      <c r="B130" s="197" t="s">
        <v>183</v>
      </c>
      <c r="C130" s="130" t="s">
        <v>231</v>
      </c>
      <c r="D130" s="131" t="s">
        <v>182</v>
      </c>
      <c r="E130" s="240">
        <v>86.7</v>
      </c>
    </row>
    <row r="131" spans="1:5" s="105" customFormat="1" ht="14.25" customHeight="1">
      <c r="A131" s="128">
        <v>2</v>
      </c>
      <c r="B131" s="197" t="s">
        <v>183</v>
      </c>
      <c r="C131" s="199" t="s">
        <v>232</v>
      </c>
      <c r="D131" s="131" t="s">
        <v>182</v>
      </c>
      <c r="E131" s="240">
        <v>95.37</v>
      </c>
    </row>
    <row r="132" spans="1:5" s="105" customFormat="1" ht="14.25" customHeight="1">
      <c r="A132" s="128">
        <v>3</v>
      </c>
      <c r="B132" s="197" t="s">
        <v>183</v>
      </c>
      <c r="C132" s="199" t="s">
        <v>233</v>
      </c>
      <c r="D132" s="131" t="s">
        <v>182</v>
      </c>
      <c r="E132" s="240">
        <v>95.37</v>
      </c>
    </row>
    <row r="133" spans="1:5" s="105" customFormat="1" ht="15" customHeight="1">
      <c r="A133" s="200">
        <v>4</v>
      </c>
      <c r="B133" s="197" t="s">
        <v>183</v>
      </c>
      <c r="C133" s="199" t="s">
        <v>234</v>
      </c>
      <c r="D133" s="131" t="s">
        <v>182</v>
      </c>
      <c r="E133" s="240">
        <v>95.37</v>
      </c>
    </row>
    <row r="134" spans="1:5" s="105" customFormat="1" ht="14.25" customHeight="1">
      <c r="A134" s="200">
        <v>5</v>
      </c>
      <c r="B134" s="197" t="s">
        <v>183</v>
      </c>
      <c r="C134" s="201" t="s">
        <v>235</v>
      </c>
      <c r="D134" s="136" t="s">
        <v>186</v>
      </c>
      <c r="E134" s="241">
        <v>476.85</v>
      </c>
    </row>
    <row r="135" spans="1:5" s="105" customFormat="1" ht="14.25" customHeight="1">
      <c r="A135" s="200">
        <v>6</v>
      </c>
      <c r="B135" s="197" t="s">
        <v>183</v>
      </c>
      <c r="C135" s="201" t="s">
        <v>236</v>
      </c>
      <c r="D135" s="136" t="s">
        <v>116</v>
      </c>
      <c r="E135" s="241">
        <v>476.85</v>
      </c>
    </row>
    <row r="136" spans="1:5" s="105" customFormat="1" ht="14.25" customHeight="1">
      <c r="A136" s="128">
        <v>7</v>
      </c>
      <c r="B136" s="197" t="s">
        <v>237</v>
      </c>
      <c r="C136" s="135" t="s">
        <v>238</v>
      </c>
      <c r="D136" s="136" t="s">
        <v>182</v>
      </c>
      <c r="E136" s="241">
        <v>86.7</v>
      </c>
    </row>
    <row r="137" spans="1:5" s="105" customFormat="1" ht="14.25" customHeight="1">
      <c r="A137" s="128">
        <v>8</v>
      </c>
      <c r="B137" s="197" t="s">
        <v>237</v>
      </c>
      <c r="C137" s="201" t="s">
        <v>239</v>
      </c>
      <c r="D137" s="136" t="s">
        <v>182</v>
      </c>
      <c r="E137" s="241">
        <v>104.04</v>
      </c>
    </row>
    <row r="138" spans="1:5" s="105" customFormat="1" ht="14.25" customHeight="1">
      <c r="A138" s="128">
        <v>9</v>
      </c>
      <c r="B138" s="197" t="s">
        <v>237</v>
      </c>
      <c r="C138" s="201" t="s">
        <v>240</v>
      </c>
      <c r="D138" s="136" t="s">
        <v>182</v>
      </c>
      <c r="E138" s="241">
        <v>104.04</v>
      </c>
    </row>
    <row r="139" spans="1:5" s="105" customFormat="1" ht="14.25" customHeight="1">
      <c r="A139" s="128">
        <v>10</v>
      </c>
      <c r="B139" s="197" t="s">
        <v>237</v>
      </c>
      <c r="C139" s="201" t="s">
        <v>241</v>
      </c>
      <c r="D139" s="136" t="s">
        <v>182</v>
      </c>
      <c r="E139" s="241">
        <v>86.7</v>
      </c>
    </row>
    <row r="140" spans="1:5" s="105" customFormat="1" ht="14.25" customHeight="1">
      <c r="A140" s="128">
        <v>11</v>
      </c>
      <c r="B140" s="197" t="s">
        <v>237</v>
      </c>
      <c r="C140" s="201" t="s">
        <v>242</v>
      </c>
      <c r="D140" s="136" t="s">
        <v>182</v>
      </c>
      <c r="E140" s="241">
        <v>86.7</v>
      </c>
    </row>
    <row r="141" spans="1:5" s="105" customFormat="1" ht="16.5" customHeight="1">
      <c r="A141" s="128">
        <v>12</v>
      </c>
      <c r="B141" s="197" t="s">
        <v>183</v>
      </c>
      <c r="C141" s="456" t="s">
        <v>410</v>
      </c>
      <c r="D141" s="457" t="s">
        <v>182</v>
      </c>
      <c r="E141" s="455">
        <v>81</v>
      </c>
    </row>
    <row r="142" spans="1:5" s="105" customFormat="1" ht="24.75" customHeight="1">
      <c r="A142" s="128">
        <v>13</v>
      </c>
      <c r="B142" s="197" t="s">
        <v>183</v>
      </c>
      <c r="C142" s="458" t="s">
        <v>411</v>
      </c>
      <c r="D142" s="457" t="s">
        <v>182</v>
      </c>
      <c r="E142" s="454" t="s">
        <v>412</v>
      </c>
    </row>
    <row r="143" spans="1:5" s="105" customFormat="1" ht="16.5" customHeight="1">
      <c r="A143" s="200">
        <v>14</v>
      </c>
      <c r="B143" s="197" t="s">
        <v>183</v>
      </c>
      <c r="C143" s="201" t="s">
        <v>235</v>
      </c>
      <c r="D143" s="136" t="s">
        <v>186</v>
      </c>
      <c r="E143" s="241">
        <v>214.94</v>
      </c>
    </row>
    <row r="144" spans="1:5" s="105" customFormat="1" ht="16.5" customHeight="1">
      <c r="A144" s="200">
        <v>15</v>
      </c>
      <c r="B144" s="197" t="s">
        <v>183</v>
      </c>
      <c r="C144" s="201" t="s">
        <v>251</v>
      </c>
      <c r="D144" s="136" t="s">
        <v>116</v>
      </c>
      <c r="E144" s="241">
        <v>214.94</v>
      </c>
    </row>
    <row r="145" spans="1:5" s="18" customFormat="1" ht="16.5" customHeight="1">
      <c r="A145" s="190">
        <v>16</v>
      </c>
      <c r="B145" s="191" t="s">
        <v>180</v>
      </c>
      <c r="C145" s="192" t="s">
        <v>194</v>
      </c>
      <c r="D145" s="131" t="s">
        <v>182</v>
      </c>
      <c r="E145" s="240">
        <v>39.08</v>
      </c>
    </row>
    <row r="146" spans="1:5" s="18" customFormat="1" ht="16.5" customHeight="1">
      <c r="A146" s="190">
        <v>17</v>
      </c>
      <c r="B146" s="191"/>
      <c r="C146" s="194" t="s">
        <v>195</v>
      </c>
      <c r="D146" s="131" t="s">
        <v>182</v>
      </c>
      <c r="E146" s="240">
        <v>46.895999999999994</v>
      </c>
    </row>
    <row r="147" spans="1:5" s="18" customFormat="1" ht="16.5" customHeight="1">
      <c r="A147" s="190">
        <v>18</v>
      </c>
      <c r="B147" s="191"/>
      <c r="C147" s="194" t="s">
        <v>252</v>
      </c>
      <c r="D147" s="131" t="s">
        <v>186</v>
      </c>
      <c r="E147" s="240">
        <v>195.4</v>
      </c>
    </row>
    <row r="148" spans="1:5" s="18" customFormat="1" ht="16.5" customHeight="1">
      <c r="A148" s="190">
        <v>19</v>
      </c>
      <c r="B148" s="191"/>
      <c r="C148" s="194" t="s">
        <v>197</v>
      </c>
      <c r="D148" s="131" t="s">
        <v>169</v>
      </c>
      <c r="E148" s="240">
        <v>46</v>
      </c>
    </row>
    <row r="149" spans="1:5" s="18" customFormat="1" ht="16.5" customHeight="1">
      <c r="A149" s="190">
        <v>20</v>
      </c>
      <c r="B149" s="191" t="s">
        <v>180</v>
      </c>
      <c r="C149" s="130" t="s">
        <v>198</v>
      </c>
      <c r="D149" s="131" t="s">
        <v>182</v>
      </c>
      <c r="E149" s="240">
        <v>39.08</v>
      </c>
    </row>
    <row r="150" spans="1:5" s="18" customFormat="1" ht="16.5" customHeight="1">
      <c r="A150" s="190">
        <v>21</v>
      </c>
      <c r="B150" s="191"/>
      <c r="C150" s="194" t="s">
        <v>199</v>
      </c>
      <c r="D150" s="131" t="s">
        <v>186</v>
      </c>
      <c r="E150" s="240">
        <v>156.32</v>
      </c>
    </row>
    <row r="151" spans="1:5" s="18" customFormat="1" ht="16.5" customHeight="1">
      <c r="A151" s="190">
        <v>22</v>
      </c>
      <c r="B151" s="191" t="s">
        <v>180</v>
      </c>
      <c r="C151" s="192" t="s">
        <v>253</v>
      </c>
      <c r="D151" s="131" t="s">
        <v>182</v>
      </c>
      <c r="E151" s="240">
        <v>39.08</v>
      </c>
    </row>
    <row r="152" spans="1:5" s="18" customFormat="1" ht="16.5" customHeight="1">
      <c r="A152" s="190">
        <v>23</v>
      </c>
      <c r="B152" s="191"/>
      <c r="C152" s="194" t="s">
        <v>201</v>
      </c>
      <c r="D152" s="131" t="s">
        <v>202</v>
      </c>
      <c r="E152" s="240">
        <v>14.4596</v>
      </c>
    </row>
    <row r="153" spans="1:5" s="18" customFormat="1" ht="16.5" customHeight="1">
      <c r="A153" s="190">
        <v>24</v>
      </c>
      <c r="B153" s="191"/>
      <c r="C153" s="194" t="s">
        <v>254</v>
      </c>
      <c r="D153" s="131" t="s">
        <v>202</v>
      </c>
      <c r="E153" s="240">
        <v>14.4596</v>
      </c>
    </row>
    <row r="154" spans="1:5" s="105" customFormat="1" ht="21.75" customHeight="1">
      <c r="A154" s="120"/>
      <c r="B154" s="121"/>
      <c r="C154" s="122" t="s">
        <v>255</v>
      </c>
      <c r="D154" s="123"/>
      <c r="E154" s="239"/>
    </row>
    <row r="155" spans="1:5" s="105" customFormat="1" ht="14.25" customHeight="1">
      <c r="A155" s="128">
        <v>1</v>
      </c>
      <c r="B155" s="197" t="s">
        <v>256</v>
      </c>
      <c r="C155" s="130" t="s">
        <v>257</v>
      </c>
      <c r="D155" s="131" t="s">
        <v>120</v>
      </c>
      <c r="E155" s="240">
        <v>2</v>
      </c>
    </row>
    <row r="156" spans="1:5" s="105" customFormat="1" ht="27.75" customHeight="1">
      <c r="A156" s="200">
        <v>2</v>
      </c>
      <c r="B156" s="197" t="s">
        <v>256</v>
      </c>
      <c r="C156" s="130" t="s">
        <v>258</v>
      </c>
      <c r="D156" s="131" t="s">
        <v>116</v>
      </c>
      <c r="E156" s="240">
        <v>2</v>
      </c>
    </row>
    <row r="157" spans="1:5" s="105" customFormat="1" ht="18" customHeight="1">
      <c r="A157" s="200">
        <v>3</v>
      </c>
      <c r="B157" s="197" t="s">
        <v>259</v>
      </c>
      <c r="C157" s="130" t="s">
        <v>260</v>
      </c>
      <c r="D157" s="131" t="s">
        <v>261</v>
      </c>
      <c r="E157" s="240">
        <v>2.5</v>
      </c>
    </row>
    <row r="158" spans="1:5" s="105" customFormat="1" ht="18" customHeight="1">
      <c r="A158" s="200">
        <v>4</v>
      </c>
      <c r="B158" s="197" t="s">
        <v>262</v>
      </c>
      <c r="C158" s="130" t="s">
        <v>263</v>
      </c>
      <c r="D158" s="131" t="s">
        <v>182</v>
      </c>
      <c r="E158" s="240">
        <v>12.6</v>
      </c>
    </row>
    <row r="159" spans="1:5" s="105" customFormat="1" ht="18" customHeight="1">
      <c r="A159" s="200">
        <v>5</v>
      </c>
      <c r="B159" s="197" t="s">
        <v>264</v>
      </c>
      <c r="C159" s="130" t="s">
        <v>265</v>
      </c>
      <c r="D159" s="131" t="s">
        <v>182</v>
      </c>
      <c r="E159" s="240">
        <v>12.6</v>
      </c>
    </row>
    <row r="160" spans="1:5" s="105" customFormat="1" ht="18" customHeight="1">
      <c r="A160" s="200">
        <v>6</v>
      </c>
      <c r="B160" s="197" t="s">
        <v>219</v>
      </c>
      <c r="C160" s="130" t="s">
        <v>266</v>
      </c>
      <c r="D160" s="131" t="s">
        <v>182</v>
      </c>
      <c r="E160" s="240">
        <v>4.2</v>
      </c>
    </row>
    <row r="161" spans="1:5" s="105" customFormat="1" ht="18" customHeight="1">
      <c r="A161" s="200">
        <v>7</v>
      </c>
      <c r="B161" s="197" t="s">
        <v>219</v>
      </c>
      <c r="C161" s="130" t="s">
        <v>267</v>
      </c>
      <c r="D161" s="131" t="s">
        <v>139</v>
      </c>
      <c r="E161" s="240">
        <v>5</v>
      </c>
    </row>
    <row r="162" spans="1:5" s="105" customFormat="1" ht="18" customHeight="1">
      <c r="A162" s="128">
        <v>8</v>
      </c>
      <c r="B162" s="197" t="s">
        <v>268</v>
      </c>
      <c r="C162" s="130" t="s">
        <v>269</v>
      </c>
      <c r="D162" s="131" t="s">
        <v>139</v>
      </c>
      <c r="E162" s="240">
        <v>1</v>
      </c>
    </row>
    <row r="163" spans="1:5" s="206" customFormat="1" ht="25.5">
      <c r="A163" s="202">
        <v>9</v>
      </c>
      <c r="B163" s="203" t="s">
        <v>270</v>
      </c>
      <c r="C163" s="204" t="s">
        <v>271</v>
      </c>
      <c r="D163" s="205" t="s">
        <v>139</v>
      </c>
      <c r="E163" s="244">
        <v>1</v>
      </c>
    </row>
    <row r="164" spans="1:5" s="206" customFormat="1" ht="12.75">
      <c r="A164" s="207">
        <v>10</v>
      </c>
      <c r="B164" s="203" t="s">
        <v>270</v>
      </c>
      <c r="C164" s="208" t="s">
        <v>396</v>
      </c>
      <c r="D164" s="205" t="s">
        <v>139</v>
      </c>
      <c r="E164" s="244">
        <v>1</v>
      </c>
    </row>
    <row r="165" spans="1:5" s="206" customFormat="1" ht="12.75">
      <c r="A165" s="207">
        <v>11</v>
      </c>
      <c r="B165" s="209" t="s">
        <v>403</v>
      </c>
      <c r="C165" s="208" t="s">
        <v>400</v>
      </c>
      <c r="D165" s="205" t="s">
        <v>139</v>
      </c>
      <c r="E165" s="244">
        <v>1</v>
      </c>
    </row>
    <row r="166" spans="1:5" s="105" customFormat="1" ht="18" customHeight="1">
      <c r="A166" s="200">
        <v>12</v>
      </c>
      <c r="B166" s="197"/>
      <c r="C166" s="194" t="s">
        <v>397</v>
      </c>
      <c r="D166" s="131" t="s">
        <v>182</v>
      </c>
      <c r="E166" s="240">
        <v>1.78</v>
      </c>
    </row>
    <row r="167" spans="1:5" s="105" customFormat="1" ht="18" customHeight="1">
      <c r="A167" s="200">
        <v>13</v>
      </c>
      <c r="B167" s="197"/>
      <c r="C167" s="194" t="s">
        <v>398</v>
      </c>
      <c r="D167" s="131" t="s">
        <v>261</v>
      </c>
      <c r="E167" s="240">
        <v>0.12475</v>
      </c>
    </row>
    <row r="168" spans="1:5" s="105" customFormat="1" ht="18" customHeight="1">
      <c r="A168" s="200">
        <v>14</v>
      </c>
      <c r="B168" s="197"/>
      <c r="C168" s="194" t="s">
        <v>399</v>
      </c>
      <c r="D168" s="131" t="s">
        <v>186</v>
      </c>
      <c r="E168" s="240">
        <v>2.495</v>
      </c>
    </row>
    <row r="169" spans="1:5" s="105" customFormat="1" ht="18" customHeight="1">
      <c r="A169" s="200">
        <v>15</v>
      </c>
      <c r="B169" s="197"/>
      <c r="C169" s="194" t="s">
        <v>402</v>
      </c>
      <c r="D169" s="131" t="s">
        <v>116</v>
      </c>
      <c r="E169" s="240">
        <v>4</v>
      </c>
    </row>
    <row r="170" spans="1:5" s="105" customFormat="1" ht="18" customHeight="1">
      <c r="A170" s="128">
        <v>16</v>
      </c>
      <c r="B170" s="197"/>
      <c r="C170" s="194" t="s">
        <v>242</v>
      </c>
      <c r="D170" s="131" t="s">
        <v>139</v>
      </c>
      <c r="E170" s="240">
        <v>1</v>
      </c>
    </row>
    <row r="171" spans="1:5" s="206" customFormat="1" ht="25.5">
      <c r="A171" s="202">
        <v>17</v>
      </c>
      <c r="B171" s="203" t="s">
        <v>270</v>
      </c>
      <c r="C171" s="204" t="s">
        <v>401</v>
      </c>
      <c r="D171" s="205" t="s">
        <v>182</v>
      </c>
      <c r="E171" s="244">
        <v>4.5135</v>
      </c>
    </row>
    <row r="172" spans="1:5" s="206" customFormat="1" ht="12.75">
      <c r="A172" s="207">
        <v>18</v>
      </c>
      <c r="B172" s="203" t="s">
        <v>270</v>
      </c>
      <c r="C172" s="208" t="s">
        <v>272</v>
      </c>
      <c r="D172" s="205" t="s">
        <v>139</v>
      </c>
      <c r="E172" s="244">
        <v>1</v>
      </c>
    </row>
    <row r="173" spans="1:5" s="105" customFormat="1" ht="31.5" customHeight="1">
      <c r="A173" s="120"/>
      <c r="B173" s="121"/>
      <c r="C173" s="122" t="s">
        <v>273</v>
      </c>
      <c r="D173" s="123"/>
      <c r="E173" s="239">
        <v>1</v>
      </c>
    </row>
    <row r="174" spans="1:5" s="105" customFormat="1" ht="15.75" customHeight="1">
      <c r="A174" s="200">
        <v>1</v>
      </c>
      <c r="B174" s="197" t="s">
        <v>262</v>
      </c>
      <c r="C174" s="135" t="s">
        <v>274</v>
      </c>
      <c r="D174" s="136" t="s">
        <v>182</v>
      </c>
      <c r="E174" s="241">
        <f>E173*1.32*2.76</f>
        <v>3.6431999999999998</v>
      </c>
    </row>
    <row r="175" spans="1:5" s="18" customFormat="1" ht="32.25" customHeight="1">
      <c r="A175" s="190">
        <v>2</v>
      </c>
      <c r="B175" s="191" t="s">
        <v>183</v>
      </c>
      <c r="C175" s="192" t="s">
        <v>275</v>
      </c>
      <c r="D175" s="131" t="s">
        <v>182</v>
      </c>
      <c r="E175" s="240">
        <f>E174*1</f>
        <v>3.6431999999999998</v>
      </c>
    </row>
    <row r="176" spans="1:5" s="18" customFormat="1" ht="15" customHeight="1">
      <c r="A176" s="190">
        <v>3</v>
      </c>
      <c r="B176" s="191"/>
      <c r="C176" s="194" t="s">
        <v>185</v>
      </c>
      <c r="D176" s="131" t="s">
        <v>186</v>
      </c>
      <c r="E176" s="240">
        <f>E175*1.8</f>
        <v>6.55776</v>
      </c>
    </row>
    <row r="177" spans="1:5" s="18" customFormat="1" ht="25.5">
      <c r="A177" s="190">
        <v>4</v>
      </c>
      <c r="B177" s="191" t="s">
        <v>183</v>
      </c>
      <c r="C177" s="192" t="s">
        <v>276</v>
      </c>
      <c r="D177" s="131" t="s">
        <v>182</v>
      </c>
      <c r="E177" s="240">
        <f>E175*1</f>
        <v>3.6431999999999998</v>
      </c>
    </row>
    <row r="178" spans="1:5" s="18" customFormat="1" ht="15.75" customHeight="1">
      <c r="A178" s="190">
        <v>5</v>
      </c>
      <c r="B178" s="191"/>
      <c r="C178" s="194" t="s">
        <v>188</v>
      </c>
      <c r="D178" s="131" t="s">
        <v>186</v>
      </c>
      <c r="E178" s="240">
        <f>E177*0.8</f>
        <v>2.91456</v>
      </c>
    </row>
    <row r="179" spans="1:5" s="18" customFormat="1" ht="16.5" customHeight="1">
      <c r="A179" s="190">
        <v>6</v>
      </c>
      <c r="B179" s="191" t="s">
        <v>183</v>
      </c>
      <c r="C179" s="130" t="s">
        <v>189</v>
      </c>
      <c r="D179" s="131" t="s">
        <v>182</v>
      </c>
      <c r="E179" s="240">
        <f>E174*2</f>
        <v>7.2863999999999995</v>
      </c>
    </row>
    <row r="180" spans="1:5" s="18" customFormat="1" ht="25.5">
      <c r="A180" s="190">
        <v>7</v>
      </c>
      <c r="B180" s="191"/>
      <c r="C180" s="194" t="s">
        <v>277</v>
      </c>
      <c r="D180" s="131" t="s">
        <v>182</v>
      </c>
      <c r="E180" s="240">
        <f>E179*1.1</f>
        <v>8.01504</v>
      </c>
    </row>
    <row r="181" spans="1:5" s="18" customFormat="1" ht="12.75">
      <c r="A181" s="183">
        <v>8</v>
      </c>
      <c r="B181" s="191"/>
      <c r="C181" s="195" t="s">
        <v>278</v>
      </c>
      <c r="D181" s="186" t="s">
        <v>186</v>
      </c>
      <c r="E181" s="243">
        <f>E179*5</f>
        <v>36.431999999999995</v>
      </c>
    </row>
    <row r="182" spans="1:5" s="18" customFormat="1" ht="40.5" customHeight="1">
      <c r="A182" s="190">
        <v>9</v>
      </c>
      <c r="B182" s="191"/>
      <c r="C182" s="194" t="s">
        <v>279</v>
      </c>
      <c r="D182" s="131" t="s">
        <v>182</v>
      </c>
      <c r="E182" s="240">
        <f>E179*6</f>
        <v>43.718399999999995</v>
      </c>
    </row>
    <row r="183" spans="1:5" s="18" customFormat="1" ht="15" customHeight="1">
      <c r="A183" s="190">
        <v>10</v>
      </c>
      <c r="B183" s="191" t="s">
        <v>180</v>
      </c>
      <c r="C183" s="192" t="s">
        <v>194</v>
      </c>
      <c r="D183" s="131" t="s">
        <v>182</v>
      </c>
      <c r="E183" s="240">
        <f>E177</f>
        <v>3.6431999999999998</v>
      </c>
    </row>
    <row r="184" spans="1:5" s="18" customFormat="1" ht="15" customHeight="1">
      <c r="A184" s="190">
        <v>11</v>
      </c>
      <c r="B184" s="191"/>
      <c r="C184" s="194" t="s">
        <v>195</v>
      </c>
      <c r="D184" s="131" t="s">
        <v>182</v>
      </c>
      <c r="E184" s="240">
        <f>E183*1.2</f>
        <v>4.37184</v>
      </c>
    </row>
    <row r="185" spans="1:5" s="18" customFormat="1" ht="12.75">
      <c r="A185" s="190">
        <v>12</v>
      </c>
      <c r="B185" s="191"/>
      <c r="C185" s="194" t="s">
        <v>252</v>
      </c>
      <c r="D185" s="131" t="s">
        <v>186</v>
      </c>
      <c r="E185" s="240">
        <f>E183*5</f>
        <v>18.215999999999998</v>
      </c>
    </row>
    <row r="186" spans="1:5" s="18" customFormat="1" ht="12.75">
      <c r="A186" s="190">
        <v>13</v>
      </c>
      <c r="B186" s="191"/>
      <c r="C186" s="194" t="s">
        <v>197</v>
      </c>
      <c r="D186" s="131" t="s">
        <v>169</v>
      </c>
      <c r="E186" s="240">
        <f>E173*8.5</f>
        <v>8.5</v>
      </c>
    </row>
    <row r="187" spans="1:5" s="18" customFormat="1" ht="12.75">
      <c r="A187" s="190">
        <v>14</v>
      </c>
      <c r="B187" s="191" t="s">
        <v>180</v>
      </c>
      <c r="C187" s="130" t="s">
        <v>198</v>
      </c>
      <c r="D187" s="131" t="s">
        <v>182</v>
      </c>
      <c r="E187" s="240">
        <f>E174</f>
        <v>3.6431999999999998</v>
      </c>
    </row>
    <row r="188" spans="1:5" s="18" customFormat="1" ht="12.75">
      <c r="A188" s="190">
        <v>15</v>
      </c>
      <c r="B188" s="191"/>
      <c r="C188" s="194" t="s">
        <v>199</v>
      </c>
      <c r="D188" s="131" t="s">
        <v>186</v>
      </c>
      <c r="E188" s="240">
        <f>E187*4</f>
        <v>14.572799999999999</v>
      </c>
    </row>
    <row r="189" spans="1:5" s="18" customFormat="1" ht="12.75">
      <c r="A189" s="190">
        <v>16</v>
      </c>
      <c r="B189" s="191" t="s">
        <v>180</v>
      </c>
      <c r="C189" s="192" t="s">
        <v>280</v>
      </c>
      <c r="D189" s="131" t="s">
        <v>182</v>
      </c>
      <c r="E189" s="240">
        <f>E187</f>
        <v>3.6431999999999998</v>
      </c>
    </row>
    <row r="190" spans="1:5" s="18" customFormat="1" ht="12.75">
      <c r="A190" s="190">
        <v>17</v>
      </c>
      <c r="B190" s="191"/>
      <c r="C190" s="194" t="s">
        <v>201</v>
      </c>
      <c r="D190" s="131" t="s">
        <v>202</v>
      </c>
      <c r="E190" s="240">
        <f>E189*0.37</f>
        <v>1.3479839999999998</v>
      </c>
    </row>
    <row r="191" spans="1:5" s="18" customFormat="1" ht="12.75">
      <c r="A191" s="190">
        <v>18</v>
      </c>
      <c r="B191" s="191"/>
      <c r="C191" s="194" t="s">
        <v>254</v>
      </c>
      <c r="D191" s="131" t="s">
        <v>202</v>
      </c>
      <c r="E191" s="240">
        <f>E190</f>
        <v>1.3479839999999998</v>
      </c>
    </row>
    <row r="192" spans="1:5" s="105" customFormat="1" ht="14.25" customHeight="1">
      <c r="A192" s="128">
        <v>19</v>
      </c>
      <c r="B192" s="197" t="s">
        <v>237</v>
      </c>
      <c r="C192" s="135" t="s">
        <v>238</v>
      </c>
      <c r="D192" s="136" t="s">
        <v>182</v>
      </c>
      <c r="E192" s="241">
        <f>E174</f>
        <v>3.6431999999999998</v>
      </c>
    </row>
    <row r="193" spans="1:5" s="105" customFormat="1" ht="14.25" customHeight="1">
      <c r="A193" s="128">
        <v>20</v>
      </c>
      <c r="B193" s="197"/>
      <c r="C193" s="210" t="s">
        <v>239</v>
      </c>
      <c r="D193" s="136" t="s">
        <v>182</v>
      </c>
      <c r="E193" s="241">
        <f>E192*1.2</f>
        <v>4.37184</v>
      </c>
    </row>
    <row r="194" spans="1:5" s="105" customFormat="1" ht="14.25" customHeight="1">
      <c r="A194" s="128">
        <v>21</v>
      </c>
      <c r="B194" s="197"/>
      <c r="C194" s="210" t="s">
        <v>240</v>
      </c>
      <c r="D194" s="136" t="s">
        <v>182</v>
      </c>
      <c r="E194" s="241">
        <f>E192*1.2</f>
        <v>4.37184</v>
      </c>
    </row>
    <row r="195" spans="1:5" s="105" customFormat="1" ht="14.25" customHeight="1">
      <c r="A195" s="128">
        <v>22</v>
      </c>
      <c r="B195" s="197"/>
      <c r="C195" s="210" t="s">
        <v>241</v>
      </c>
      <c r="D195" s="136" t="s">
        <v>182</v>
      </c>
      <c r="E195" s="241">
        <f>E192</f>
        <v>3.6431999999999998</v>
      </c>
    </row>
    <row r="196" spans="1:5" s="105" customFormat="1" ht="14.25" customHeight="1">
      <c r="A196" s="128">
        <v>23</v>
      </c>
      <c r="B196" s="197"/>
      <c r="C196" s="210" t="s">
        <v>242</v>
      </c>
      <c r="D196" s="136" t="s">
        <v>182</v>
      </c>
      <c r="E196" s="241">
        <f>E192</f>
        <v>3.6431999999999998</v>
      </c>
    </row>
    <row r="197" spans="1:5" s="105" customFormat="1" ht="15.75" customHeight="1">
      <c r="A197" s="128">
        <v>24</v>
      </c>
      <c r="B197" s="129" t="s">
        <v>281</v>
      </c>
      <c r="C197" s="130" t="s">
        <v>282</v>
      </c>
      <c r="D197" s="131" t="s">
        <v>169</v>
      </c>
      <c r="E197" s="240">
        <v>3</v>
      </c>
    </row>
    <row r="198" spans="1:5" s="105" customFormat="1" ht="15.75" customHeight="1">
      <c r="A198" s="128">
        <v>25</v>
      </c>
      <c r="B198" s="129" t="s">
        <v>246</v>
      </c>
      <c r="C198" s="130" t="s">
        <v>283</v>
      </c>
      <c r="D198" s="131" t="s">
        <v>169</v>
      </c>
      <c r="E198" s="240">
        <v>3</v>
      </c>
    </row>
    <row r="199" spans="1:5" s="105" customFormat="1" ht="15.75" customHeight="1">
      <c r="A199" s="128">
        <v>26</v>
      </c>
      <c r="B199" s="129" t="s">
        <v>284</v>
      </c>
      <c r="C199" s="130" t="s">
        <v>285</v>
      </c>
      <c r="D199" s="131" t="s">
        <v>169</v>
      </c>
      <c r="E199" s="240">
        <v>4.5</v>
      </c>
    </row>
    <row r="200" spans="1:5" s="105" customFormat="1" ht="15.75" customHeight="1">
      <c r="A200" s="128">
        <v>27</v>
      </c>
      <c r="B200" s="129" t="s">
        <v>286</v>
      </c>
      <c r="C200" s="130" t="s">
        <v>287</v>
      </c>
      <c r="D200" s="131" t="s">
        <v>139</v>
      </c>
      <c r="E200" s="240">
        <f>E173</f>
        <v>1</v>
      </c>
    </row>
    <row r="201" spans="1:5" s="105" customFormat="1" ht="14.25" customHeight="1">
      <c r="A201" s="200">
        <v>28</v>
      </c>
      <c r="B201" s="197" t="s">
        <v>288</v>
      </c>
      <c r="C201" s="135" t="s">
        <v>289</v>
      </c>
      <c r="D201" s="136" t="s">
        <v>139</v>
      </c>
      <c r="E201" s="241">
        <f>E173</f>
        <v>1</v>
      </c>
    </row>
    <row r="202" spans="1:5" s="105" customFormat="1" ht="16.5" customHeight="1">
      <c r="A202" s="138"/>
      <c r="B202" s="139"/>
      <c r="C202" s="549" t="s">
        <v>48</v>
      </c>
      <c r="D202" s="549"/>
      <c r="E202" s="549"/>
    </row>
    <row r="203" spans="1:5" s="105" customFormat="1" ht="15.75" customHeight="1">
      <c r="A203" s="142"/>
      <c r="B203" s="106"/>
      <c r="C203" s="550" t="s">
        <v>141</v>
      </c>
      <c r="D203" s="550"/>
      <c r="E203" s="550"/>
    </row>
    <row r="204" spans="1:5" s="105" customFormat="1" ht="15.75" customHeight="1">
      <c r="A204" s="145"/>
      <c r="B204" s="146"/>
      <c r="C204" s="551" t="s">
        <v>142</v>
      </c>
      <c r="D204" s="551"/>
      <c r="E204" s="551"/>
    </row>
    <row r="205" spans="3:5" s="228" customFormat="1" ht="17.25" customHeight="1">
      <c r="C205" s="237"/>
      <c r="D205" s="237"/>
      <c r="E205" s="231"/>
    </row>
    <row r="206" spans="3:5" s="108" customFormat="1" ht="18" customHeight="1">
      <c r="C206" s="515" t="s">
        <v>366</v>
      </c>
      <c r="D206" s="515"/>
      <c r="E206" s="515"/>
    </row>
    <row r="207" spans="3:5" s="108" customFormat="1" ht="18" customHeight="1">
      <c r="C207" s="521" t="s">
        <v>86</v>
      </c>
      <c r="D207" s="521"/>
      <c r="E207" s="521"/>
    </row>
    <row r="208" spans="3:5" s="108" customFormat="1" ht="12.75" customHeight="1">
      <c r="C208" s="522" t="s">
        <v>56</v>
      </c>
      <c r="D208" s="522"/>
      <c r="E208" s="522"/>
    </row>
    <row r="209" s="105" customFormat="1" ht="12.75"/>
    <row r="210" spans="1:5" s="115" customFormat="1" ht="12.75">
      <c r="A210" s="553" t="s">
        <v>8</v>
      </c>
      <c r="B210" s="553" t="s">
        <v>104</v>
      </c>
      <c r="C210" s="554" t="s">
        <v>105</v>
      </c>
      <c r="D210" s="553" t="s">
        <v>106</v>
      </c>
      <c r="E210" s="553" t="s">
        <v>107</v>
      </c>
    </row>
    <row r="211" spans="1:5" s="115" customFormat="1" ht="48.75" customHeight="1">
      <c r="A211" s="553"/>
      <c r="B211" s="553"/>
      <c r="C211" s="554"/>
      <c r="D211" s="553"/>
      <c r="E211" s="553"/>
    </row>
    <row r="212" spans="1:5" s="115" customFormat="1" ht="12.75">
      <c r="A212" s="116" t="s">
        <v>112</v>
      </c>
      <c r="B212" s="117" t="s">
        <v>74</v>
      </c>
      <c r="C212" s="118">
        <v>3</v>
      </c>
      <c r="D212" s="119">
        <v>4</v>
      </c>
      <c r="E212" s="238">
        <v>5</v>
      </c>
    </row>
    <row r="213" spans="1:5" s="105" customFormat="1" ht="12.75">
      <c r="A213" s="120"/>
      <c r="B213" s="121"/>
      <c r="C213" s="122" t="s">
        <v>290</v>
      </c>
      <c r="D213" s="123"/>
      <c r="E213" s="239"/>
    </row>
    <row r="214" spans="1:5" s="105" customFormat="1" ht="14.25" customHeight="1">
      <c r="A214" s="128">
        <v>1</v>
      </c>
      <c r="B214" s="129" t="s">
        <v>291</v>
      </c>
      <c r="C214" s="130" t="s">
        <v>292</v>
      </c>
      <c r="D214" s="131" t="s">
        <v>116</v>
      </c>
      <c r="E214" s="240">
        <v>52</v>
      </c>
    </row>
    <row r="215" spans="1:5" s="105" customFormat="1" ht="14.25" customHeight="1">
      <c r="A215" s="128">
        <v>2</v>
      </c>
      <c r="B215" s="129" t="s">
        <v>291</v>
      </c>
      <c r="C215" s="130" t="s">
        <v>293</v>
      </c>
      <c r="D215" s="131" t="s">
        <v>116</v>
      </c>
      <c r="E215" s="240">
        <v>6</v>
      </c>
    </row>
    <row r="216" spans="1:5" s="105" customFormat="1" ht="14.25" customHeight="1">
      <c r="A216" s="128">
        <v>3</v>
      </c>
      <c r="B216" s="129" t="s">
        <v>291</v>
      </c>
      <c r="C216" s="130" t="s">
        <v>294</v>
      </c>
      <c r="D216" s="131" t="s">
        <v>169</v>
      </c>
      <c r="E216" s="240">
        <v>35</v>
      </c>
    </row>
    <row r="217" spans="1:5" s="105" customFormat="1" ht="14.25" customHeight="1">
      <c r="A217" s="128">
        <v>4</v>
      </c>
      <c r="B217" s="129" t="s">
        <v>291</v>
      </c>
      <c r="C217" s="130" t="s">
        <v>295</v>
      </c>
      <c r="D217" s="131" t="s">
        <v>169</v>
      </c>
      <c r="E217" s="240">
        <v>190.26</v>
      </c>
    </row>
    <row r="218" spans="1:5" s="105" customFormat="1" ht="14.25" customHeight="1">
      <c r="A218" s="128">
        <v>5</v>
      </c>
      <c r="B218" s="129" t="s">
        <v>291</v>
      </c>
      <c r="C218" s="130" t="s">
        <v>296</v>
      </c>
      <c r="D218" s="131" t="s">
        <v>169</v>
      </c>
      <c r="E218" s="240">
        <v>95.9</v>
      </c>
    </row>
    <row r="219" spans="1:5" s="105" customFormat="1" ht="14.25" customHeight="1">
      <c r="A219" s="128">
        <v>6</v>
      </c>
      <c r="B219" s="129" t="s">
        <v>291</v>
      </c>
      <c r="C219" s="135" t="s">
        <v>297</v>
      </c>
      <c r="D219" s="131" t="s">
        <v>169</v>
      </c>
      <c r="E219" s="241">
        <v>135.8</v>
      </c>
    </row>
    <row r="220" spans="1:5" s="105" customFormat="1" ht="14.25" customHeight="1">
      <c r="A220" s="128">
        <v>7</v>
      </c>
      <c r="B220" s="129" t="s">
        <v>291</v>
      </c>
      <c r="C220" s="135" t="s">
        <v>298</v>
      </c>
      <c r="D220" s="131" t="s">
        <v>169</v>
      </c>
      <c r="E220" s="241">
        <v>90.18</v>
      </c>
    </row>
    <row r="221" spans="1:5" s="105" customFormat="1" ht="14.25" customHeight="1">
      <c r="A221" s="128">
        <v>8</v>
      </c>
      <c r="B221" s="129" t="s">
        <v>291</v>
      </c>
      <c r="C221" s="135" t="s">
        <v>299</v>
      </c>
      <c r="D221" s="136" t="s">
        <v>169</v>
      </c>
      <c r="E221" s="241">
        <v>13.1</v>
      </c>
    </row>
    <row r="222" spans="1:5" s="105" customFormat="1" ht="17.25" customHeight="1">
      <c r="A222" s="128">
        <v>9</v>
      </c>
      <c r="B222" s="129" t="s">
        <v>291</v>
      </c>
      <c r="C222" s="130" t="s">
        <v>300</v>
      </c>
      <c r="D222" s="131" t="s">
        <v>139</v>
      </c>
      <c r="E222" s="240">
        <v>1</v>
      </c>
    </row>
    <row r="223" spans="1:5" s="105" customFormat="1" ht="14.25" customHeight="1">
      <c r="A223" s="128">
        <v>10</v>
      </c>
      <c r="B223" s="129" t="s">
        <v>291</v>
      </c>
      <c r="C223" s="130" t="s">
        <v>301</v>
      </c>
      <c r="D223" s="131" t="s">
        <v>139</v>
      </c>
      <c r="E223" s="240">
        <v>1</v>
      </c>
    </row>
    <row r="224" spans="1:5" s="105" customFormat="1" ht="14.25" customHeight="1">
      <c r="A224" s="128">
        <v>11</v>
      </c>
      <c r="B224" s="129" t="s">
        <v>291</v>
      </c>
      <c r="C224" s="130" t="s">
        <v>302</v>
      </c>
      <c r="D224" s="131" t="s">
        <v>182</v>
      </c>
      <c r="E224" s="240">
        <v>40</v>
      </c>
    </row>
    <row r="225" spans="1:5" s="105" customFormat="1" ht="14.25" customHeight="1">
      <c r="A225" s="128">
        <v>12</v>
      </c>
      <c r="B225" s="129" t="s">
        <v>291</v>
      </c>
      <c r="C225" s="130" t="s">
        <v>303</v>
      </c>
      <c r="D225" s="131" t="s">
        <v>139</v>
      </c>
      <c r="E225" s="240">
        <v>1</v>
      </c>
    </row>
    <row r="226" spans="1:5" s="105" customFormat="1" ht="14.25" customHeight="1">
      <c r="A226" s="128">
        <v>13</v>
      </c>
      <c r="B226" s="129" t="s">
        <v>291</v>
      </c>
      <c r="C226" s="130" t="s">
        <v>304</v>
      </c>
      <c r="D226" s="131" t="s">
        <v>305</v>
      </c>
      <c r="E226" s="240">
        <v>160</v>
      </c>
    </row>
    <row r="227" spans="1:5" s="105" customFormat="1" ht="15.75" customHeight="1">
      <c r="A227" s="128">
        <v>14</v>
      </c>
      <c r="B227" s="129" t="s">
        <v>306</v>
      </c>
      <c r="C227" s="135" t="s">
        <v>307</v>
      </c>
      <c r="D227" s="136" t="s">
        <v>261</v>
      </c>
      <c r="E227" s="241">
        <v>38.97876</v>
      </c>
    </row>
    <row r="228" spans="1:5" s="105" customFormat="1" ht="12.75">
      <c r="A228" s="120"/>
      <c r="B228" s="121"/>
      <c r="C228" s="122" t="s">
        <v>308</v>
      </c>
      <c r="D228" s="123"/>
      <c r="E228" s="239"/>
    </row>
    <row r="229" spans="1:5" s="105" customFormat="1" ht="15.75" customHeight="1">
      <c r="A229" s="128">
        <v>1</v>
      </c>
      <c r="B229" s="129" t="s">
        <v>262</v>
      </c>
      <c r="C229" s="130" t="s">
        <v>309</v>
      </c>
      <c r="D229" s="131" t="s">
        <v>182</v>
      </c>
      <c r="E229" s="240">
        <v>40</v>
      </c>
    </row>
    <row r="230" spans="1:5" s="105" customFormat="1" ht="12.75">
      <c r="A230" s="120"/>
      <c r="B230" s="121"/>
      <c r="C230" s="122" t="s">
        <v>310</v>
      </c>
      <c r="D230" s="123"/>
      <c r="E230" s="239"/>
    </row>
    <row r="231" spans="1:5" s="105" customFormat="1" ht="17.25" customHeight="1">
      <c r="A231" s="128">
        <v>1</v>
      </c>
      <c r="B231" s="129" t="s">
        <v>262</v>
      </c>
      <c r="C231" s="130" t="s">
        <v>311</v>
      </c>
      <c r="D231" s="131" t="s">
        <v>169</v>
      </c>
      <c r="E231" s="240">
        <v>340.76</v>
      </c>
    </row>
    <row r="232" spans="1:5" s="105" customFormat="1" ht="17.25" customHeight="1">
      <c r="A232" s="128">
        <v>2</v>
      </c>
      <c r="B232" s="129" t="s">
        <v>264</v>
      </c>
      <c r="C232" s="130" t="s">
        <v>312</v>
      </c>
      <c r="D232" s="131" t="s">
        <v>169</v>
      </c>
      <c r="E232" s="240">
        <f>E231</f>
        <v>340.76</v>
      </c>
    </row>
    <row r="233" spans="1:5" s="105" customFormat="1" ht="17.25" customHeight="1">
      <c r="A233" s="128">
        <v>3</v>
      </c>
      <c r="B233" s="129" t="s">
        <v>264</v>
      </c>
      <c r="C233" s="130" t="s">
        <v>313</v>
      </c>
      <c r="D233" s="131" t="s">
        <v>169</v>
      </c>
      <c r="E233" s="240">
        <f>E232</f>
        <v>340.76</v>
      </c>
    </row>
    <row r="234" spans="1:5" s="105" customFormat="1" ht="12.75">
      <c r="A234" s="120"/>
      <c r="B234" s="121"/>
      <c r="C234" s="122" t="s">
        <v>314</v>
      </c>
      <c r="D234" s="123"/>
      <c r="E234" s="239"/>
    </row>
    <row r="235" spans="1:5" s="105" customFormat="1" ht="18.75" customHeight="1">
      <c r="A235" s="128">
        <v>1</v>
      </c>
      <c r="B235" s="129" t="s">
        <v>262</v>
      </c>
      <c r="C235" s="130" t="s">
        <v>315</v>
      </c>
      <c r="D235" s="131" t="s">
        <v>169</v>
      </c>
      <c r="E235" s="240">
        <v>35</v>
      </c>
    </row>
    <row r="236" spans="1:5" s="105" customFormat="1" ht="18.75" customHeight="1">
      <c r="A236" s="128">
        <v>2</v>
      </c>
      <c r="B236" s="129" t="s">
        <v>264</v>
      </c>
      <c r="C236" s="130" t="s">
        <v>316</v>
      </c>
      <c r="D236" s="131" t="s">
        <v>169</v>
      </c>
      <c r="E236" s="240">
        <f>E235</f>
        <v>35</v>
      </c>
    </row>
    <row r="237" spans="1:5" s="105" customFormat="1" ht="18.75" customHeight="1">
      <c r="A237" s="128">
        <v>3</v>
      </c>
      <c r="B237" s="129" t="s">
        <v>264</v>
      </c>
      <c r="C237" s="130" t="s">
        <v>317</v>
      </c>
      <c r="D237" s="131" t="s">
        <v>169</v>
      </c>
      <c r="E237" s="240">
        <f>E236</f>
        <v>35</v>
      </c>
    </row>
    <row r="238" spans="1:5" s="105" customFormat="1" ht="12.75">
      <c r="A238" s="120"/>
      <c r="B238" s="121"/>
      <c r="C238" s="122" t="s">
        <v>318</v>
      </c>
      <c r="D238" s="123"/>
      <c r="E238" s="239"/>
    </row>
    <row r="239" spans="1:5" s="105" customFormat="1" ht="72" customHeight="1">
      <c r="A239" s="128">
        <v>1</v>
      </c>
      <c r="B239" s="129" t="s">
        <v>180</v>
      </c>
      <c r="C239" s="130" t="s">
        <v>319</v>
      </c>
      <c r="D239" s="131" t="s">
        <v>182</v>
      </c>
      <c r="E239" s="240">
        <v>20</v>
      </c>
    </row>
    <row r="240" spans="1:5" s="105" customFormat="1" ht="30" customHeight="1">
      <c r="A240" s="120"/>
      <c r="B240" s="121"/>
      <c r="C240" s="122" t="s">
        <v>320</v>
      </c>
      <c r="D240" s="123"/>
      <c r="E240" s="239"/>
    </row>
    <row r="241" spans="1:5" s="105" customFormat="1" ht="24" customHeight="1">
      <c r="A241" s="128">
        <v>1</v>
      </c>
      <c r="B241" s="129" t="s">
        <v>262</v>
      </c>
      <c r="C241" s="130" t="s">
        <v>321</v>
      </c>
      <c r="D241" s="131" t="s">
        <v>182</v>
      </c>
      <c r="E241" s="240">
        <v>44</v>
      </c>
    </row>
    <row r="242" spans="1:5" s="105" customFormat="1" ht="12.75">
      <c r="A242" s="177"/>
      <c r="B242" s="178"/>
      <c r="C242" s="122" t="s">
        <v>322</v>
      </c>
      <c r="D242" s="123"/>
      <c r="E242" s="239"/>
    </row>
    <row r="243" spans="1:5" s="18" customFormat="1" ht="16.5" customHeight="1">
      <c r="A243" s="190">
        <v>1</v>
      </c>
      <c r="B243" s="191" t="s">
        <v>323</v>
      </c>
      <c r="C243" s="192" t="s">
        <v>324</v>
      </c>
      <c r="D243" s="131" t="s">
        <v>182</v>
      </c>
      <c r="E243" s="240">
        <v>1323.23</v>
      </c>
    </row>
    <row r="244" spans="1:5" s="18" customFormat="1" ht="16.5" customHeight="1">
      <c r="A244" s="190">
        <v>2</v>
      </c>
      <c r="B244" s="191"/>
      <c r="C244" s="194" t="s">
        <v>325</v>
      </c>
      <c r="D244" s="131" t="s">
        <v>182</v>
      </c>
      <c r="E244" s="240">
        <v>1323.23</v>
      </c>
    </row>
    <row r="245" spans="1:5" s="18" customFormat="1" ht="16.5" customHeight="1">
      <c r="A245" s="190">
        <v>3</v>
      </c>
      <c r="B245" s="191"/>
      <c r="C245" s="194" t="s">
        <v>326</v>
      </c>
      <c r="D245" s="131" t="s">
        <v>182</v>
      </c>
      <c r="E245" s="240">
        <v>1323.23</v>
      </c>
    </row>
    <row r="246" spans="1:5" s="18" customFormat="1" ht="16.5" customHeight="1">
      <c r="A246" s="190">
        <v>4</v>
      </c>
      <c r="B246" s="191" t="s">
        <v>180</v>
      </c>
      <c r="C246" s="192" t="s">
        <v>327</v>
      </c>
      <c r="D246" s="131" t="s">
        <v>182</v>
      </c>
      <c r="E246" s="240">
        <v>285.47</v>
      </c>
    </row>
    <row r="247" spans="1:5" s="18" customFormat="1" ht="16.5" customHeight="1">
      <c r="A247" s="190">
        <v>5</v>
      </c>
      <c r="B247" s="191" t="s">
        <v>180</v>
      </c>
      <c r="C247" s="192" t="s">
        <v>328</v>
      </c>
      <c r="D247" s="131" t="s">
        <v>182</v>
      </c>
      <c r="E247" s="240">
        <v>984.8520000000001</v>
      </c>
    </row>
    <row r="248" spans="1:5" s="18" customFormat="1" ht="41.25" customHeight="1">
      <c r="A248" s="190">
        <v>6</v>
      </c>
      <c r="B248" s="191" t="s">
        <v>183</v>
      </c>
      <c r="C248" s="192" t="s">
        <v>329</v>
      </c>
      <c r="D248" s="131" t="s">
        <v>182</v>
      </c>
      <c r="E248" s="240">
        <v>49.24260000000001</v>
      </c>
    </row>
    <row r="249" spans="1:5" s="18" customFormat="1" ht="16.5" customHeight="1">
      <c r="A249" s="190">
        <v>7</v>
      </c>
      <c r="B249" s="191"/>
      <c r="C249" s="194" t="s">
        <v>185</v>
      </c>
      <c r="D249" s="131" t="s">
        <v>186</v>
      </c>
      <c r="E249" s="240">
        <v>177.27336000000005</v>
      </c>
    </row>
    <row r="250" spans="1:5" s="105" customFormat="1" ht="16.5" customHeight="1">
      <c r="A250" s="128">
        <v>8</v>
      </c>
      <c r="B250" s="129" t="s">
        <v>180</v>
      </c>
      <c r="C250" s="130" t="s">
        <v>330</v>
      </c>
      <c r="D250" s="131" t="s">
        <v>182</v>
      </c>
      <c r="E250" s="240">
        <v>984.8520000000001</v>
      </c>
    </row>
    <row r="251" spans="1:5" s="105" customFormat="1" ht="16.5" customHeight="1">
      <c r="A251" s="128">
        <v>9</v>
      </c>
      <c r="B251" s="129"/>
      <c r="C251" s="194" t="s">
        <v>331</v>
      </c>
      <c r="D251" s="131" t="s">
        <v>186</v>
      </c>
      <c r="E251" s="240">
        <v>4924.26</v>
      </c>
    </row>
    <row r="252" spans="1:5" s="18" customFormat="1" ht="16.5" customHeight="1">
      <c r="A252" s="190">
        <v>10</v>
      </c>
      <c r="B252" s="191" t="s">
        <v>183</v>
      </c>
      <c r="C252" s="130" t="s">
        <v>189</v>
      </c>
      <c r="D252" s="131" t="s">
        <v>182</v>
      </c>
      <c r="E252" s="240">
        <v>984.8520000000001</v>
      </c>
    </row>
    <row r="253" spans="1:5" s="18" customFormat="1" ht="25.5">
      <c r="A253" s="190">
        <v>11</v>
      </c>
      <c r="B253" s="191"/>
      <c r="C253" s="194" t="s">
        <v>332</v>
      </c>
      <c r="D253" s="131" t="s">
        <v>182</v>
      </c>
      <c r="E253" s="240">
        <v>1083.3372000000002</v>
      </c>
    </row>
    <row r="254" spans="1:5" s="18" customFormat="1" ht="25.5">
      <c r="A254" s="183">
        <v>12</v>
      </c>
      <c r="B254" s="191"/>
      <c r="C254" s="194" t="s">
        <v>333</v>
      </c>
      <c r="D254" s="131" t="s">
        <v>182</v>
      </c>
      <c r="E254" s="240">
        <v>24</v>
      </c>
    </row>
    <row r="255" spans="1:5" s="18" customFormat="1" ht="12.75">
      <c r="A255" s="190">
        <v>13</v>
      </c>
      <c r="B255" s="191"/>
      <c r="C255" s="195" t="s">
        <v>334</v>
      </c>
      <c r="D255" s="186" t="s">
        <v>186</v>
      </c>
      <c r="E255" s="243">
        <v>4924.26</v>
      </c>
    </row>
    <row r="256" spans="1:5" s="18" customFormat="1" ht="38.25" customHeight="1">
      <c r="A256" s="190">
        <v>14</v>
      </c>
      <c r="B256" s="191"/>
      <c r="C256" s="194" t="s">
        <v>335</v>
      </c>
      <c r="D256" s="131" t="s">
        <v>182</v>
      </c>
      <c r="E256" s="240">
        <v>5909.112000000001</v>
      </c>
    </row>
    <row r="257" spans="1:5" s="18" customFormat="1" ht="15" customHeight="1">
      <c r="A257" s="190">
        <v>15</v>
      </c>
      <c r="B257" s="191" t="s">
        <v>180</v>
      </c>
      <c r="C257" s="192" t="s">
        <v>194</v>
      </c>
      <c r="D257" s="131" t="s">
        <v>182</v>
      </c>
      <c r="E257" s="240">
        <v>984.8520000000001</v>
      </c>
    </row>
    <row r="258" spans="1:5" s="18" customFormat="1" ht="15" customHeight="1">
      <c r="A258" s="190">
        <v>16</v>
      </c>
      <c r="B258" s="191"/>
      <c r="C258" s="194" t="s">
        <v>195</v>
      </c>
      <c r="D258" s="131" t="s">
        <v>182</v>
      </c>
      <c r="E258" s="240">
        <v>1181.8224</v>
      </c>
    </row>
    <row r="259" spans="1:5" s="18" customFormat="1" ht="12.75">
      <c r="A259" s="190">
        <v>17</v>
      </c>
      <c r="B259" s="191"/>
      <c r="C259" s="194" t="s">
        <v>252</v>
      </c>
      <c r="D259" s="131" t="s">
        <v>186</v>
      </c>
      <c r="E259" s="240">
        <v>4924.26</v>
      </c>
    </row>
    <row r="260" spans="1:5" s="18" customFormat="1" ht="12.75">
      <c r="A260" s="190">
        <v>18</v>
      </c>
      <c r="B260" s="191"/>
      <c r="C260" s="194" t="s">
        <v>197</v>
      </c>
      <c r="D260" s="131" t="s">
        <v>169</v>
      </c>
      <c r="E260" s="240">
        <v>423.76</v>
      </c>
    </row>
    <row r="261" spans="1:5" s="18" customFormat="1" ht="25.5">
      <c r="A261" s="190">
        <v>19</v>
      </c>
      <c r="B261" s="191"/>
      <c r="C261" s="194" t="s">
        <v>336</v>
      </c>
      <c r="D261" s="131" t="s">
        <v>169</v>
      </c>
      <c r="E261" s="240">
        <v>88.18</v>
      </c>
    </row>
    <row r="262" spans="1:5" s="18" customFormat="1" ht="12.75">
      <c r="A262" s="190">
        <v>20</v>
      </c>
      <c r="B262" s="191" t="s">
        <v>180</v>
      </c>
      <c r="C262" s="130" t="s">
        <v>198</v>
      </c>
      <c r="D262" s="131" t="s">
        <v>182</v>
      </c>
      <c r="E262" s="240">
        <v>984.8520000000001</v>
      </c>
    </row>
    <row r="263" spans="1:5" s="18" customFormat="1" ht="12.75">
      <c r="A263" s="190">
        <v>21</v>
      </c>
      <c r="B263" s="191"/>
      <c r="C263" s="194" t="s">
        <v>199</v>
      </c>
      <c r="D263" s="131" t="s">
        <v>186</v>
      </c>
      <c r="E263" s="240">
        <v>3939.4080000000004</v>
      </c>
    </row>
    <row r="264" spans="1:5" s="18" customFormat="1" ht="12.75">
      <c r="A264" s="190">
        <v>22</v>
      </c>
      <c r="B264" s="191" t="s">
        <v>180</v>
      </c>
      <c r="C264" s="192" t="s">
        <v>253</v>
      </c>
      <c r="D264" s="131" t="s">
        <v>182</v>
      </c>
      <c r="E264" s="240">
        <v>984.8520000000001</v>
      </c>
    </row>
    <row r="265" spans="1:5" s="18" customFormat="1" ht="12.75">
      <c r="A265" s="190">
        <v>23</v>
      </c>
      <c r="B265" s="191"/>
      <c r="C265" s="194" t="s">
        <v>201</v>
      </c>
      <c r="D265" s="131" t="s">
        <v>202</v>
      </c>
      <c r="E265" s="240">
        <v>364.39524</v>
      </c>
    </row>
    <row r="266" spans="1:5" s="18" customFormat="1" ht="12.75">
      <c r="A266" s="190">
        <v>24</v>
      </c>
      <c r="B266" s="191"/>
      <c r="C266" s="194" t="s">
        <v>254</v>
      </c>
      <c r="D266" s="131" t="s">
        <v>202</v>
      </c>
      <c r="E266" s="240">
        <v>364.39524</v>
      </c>
    </row>
    <row r="267" spans="1:5" s="18" customFormat="1" ht="25.5">
      <c r="A267" s="190">
        <v>25</v>
      </c>
      <c r="B267" s="191" t="s">
        <v>180</v>
      </c>
      <c r="C267" s="130" t="s">
        <v>337</v>
      </c>
      <c r="D267" s="131" t="s">
        <v>169</v>
      </c>
      <c r="E267" s="240">
        <v>375.76</v>
      </c>
    </row>
    <row r="268" spans="1:5" s="18" customFormat="1" ht="12.75">
      <c r="A268" s="190">
        <v>26</v>
      </c>
      <c r="B268" s="191" t="s">
        <v>180</v>
      </c>
      <c r="C268" s="130" t="s">
        <v>338</v>
      </c>
      <c r="D268" s="131" t="s">
        <v>169</v>
      </c>
      <c r="E268" s="240">
        <v>375.76</v>
      </c>
    </row>
    <row r="269" spans="1:5" s="18" customFormat="1" ht="25.5">
      <c r="A269" s="183">
        <v>27</v>
      </c>
      <c r="B269" s="191"/>
      <c r="C269" s="194" t="s">
        <v>339</v>
      </c>
      <c r="D269" s="131" t="s">
        <v>182</v>
      </c>
      <c r="E269" s="240">
        <v>129.63719999999998</v>
      </c>
    </row>
    <row r="270" spans="1:5" s="18" customFormat="1" ht="12.75">
      <c r="A270" s="190">
        <v>28</v>
      </c>
      <c r="B270" s="191"/>
      <c r="C270" s="195" t="s">
        <v>334</v>
      </c>
      <c r="D270" s="186" t="s">
        <v>186</v>
      </c>
      <c r="E270" s="243">
        <v>648.1859999999999</v>
      </c>
    </row>
    <row r="271" spans="1:5" s="18" customFormat="1" ht="26.25" customHeight="1">
      <c r="A271" s="190">
        <v>29</v>
      </c>
      <c r="B271" s="191"/>
      <c r="C271" s="194" t="s">
        <v>340</v>
      </c>
      <c r="D271" s="131" t="s">
        <v>182</v>
      </c>
      <c r="E271" s="240">
        <v>1127.28</v>
      </c>
    </row>
    <row r="272" spans="1:5" s="18" customFormat="1" ht="16.5" customHeight="1">
      <c r="A272" s="190">
        <v>30</v>
      </c>
      <c r="B272" s="191"/>
      <c r="C272" s="194" t="s">
        <v>197</v>
      </c>
      <c r="D272" s="131" t="s">
        <v>169</v>
      </c>
      <c r="E272" s="240">
        <v>413.336</v>
      </c>
    </row>
    <row r="273" spans="1:5" s="18" customFormat="1" ht="25.5">
      <c r="A273" s="190">
        <v>31</v>
      </c>
      <c r="B273" s="191" t="s">
        <v>180</v>
      </c>
      <c r="C273" s="130" t="s">
        <v>341</v>
      </c>
      <c r="D273" s="131" t="s">
        <v>169</v>
      </c>
      <c r="E273" s="240">
        <v>163.26</v>
      </c>
    </row>
    <row r="274" spans="1:5" s="18" customFormat="1" ht="16.5" customHeight="1">
      <c r="A274" s="190">
        <v>32</v>
      </c>
      <c r="B274" s="191" t="s">
        <v>180</v>
      </c>
      <c r="C274" s="130" t="s">
        <v>342</v>
      </c>
      <c r="D274" s="131" t="s">
        <v>182</v>
      </c>
      <c r="E274" s="240">
        <v>984.8520000000001</v>
      </c>
    </row>
    <row r="275" spans="1:5" s="18" customFormat="1" ht="34.5" customHeight="1">
      <c r="A275" s="190">
        <v>33</v>
      </c>
      <c r="B275" s="191" t="s">
        <v>180</v>
      </c>
      <c r="C275" s="130" t="s">
        <v>343</v>
      </c>
      <c r="D275" s="131" t="s">
        <v>139</v>
      </c>
      <c r="E275" s="240">
        <v>2</v>
      </c>
    </row>
    <row r="276" spans="1:5" s="18" customFormat="1" ht="24.75" customHeight="1">
      <c r="A276" s="190">
        <v>34</v>
      </c>
      <c r="B276" s="191" t="s">
        <v>180</v>
      </c>
      <c r="C276" s="130" t="s">
        <v>409</v>
      </c>
      <c r="D276" s="131" t="s">
        <v>139</v>
      </c>
      <c r="E276" s="240">
        <v>1</v>
      </c>
    </row>
    <row r="277" spans="1:5" s="18" customFormat="1" ht="16.5" customHeight="1">
      <c r="A277" s="190">
        <v>35</v>
      </c>
      <c r="B277" s="191" t="s">
        <v>180</v>
      </c>
      <c r="C277" s="130" t="s">
        <v>344</v>
      </c>
      <c r="D277" s="131" t="s">
        <v>116</v>
      </c>
      <c r="E277" s="240">
        <v>1</v>
      </c>
    </row>
    <row r="278" spans="1:5" s="18" customFormat="1" ht="16.5" customHeight="1">
      <c r="A278" s="190">
        <v>36</v>
      </c>
      <c r="B278" s="191" t="s">
        <v>180</v>
      </c>
      <c r="C278" s="130" t="s">
        <v>345</v>
      </c>
      <c r="D278" s="131" t="s">
        <v>116</v>
      </c>
      <c r="E278" s="240">
        <v>1</v>
      </c>
    </row>
    <row r="279" spans="1:5" s="105" customFormat="1" ht="15.75" customHeight="1">
      <c r="A279" s="138"/>
      <c r="B279" s="139"/>
      <c r="C279" s="549" t="s">
        <v>48</v>
      </c>
      <c r="D279" s="549"/>
      <c r="E279" s="549"/>
    </row>
    <row r="280" spans="1:5" s="105" customFormat="1" ht="15.75" customHeight="1">
      <c r="A280" s="142"/>
      <c r="B280" s="106"/>
      <c r="C280" s="550" t="s">
        <v>141</v>
      </c>
      <c r="D280" s="550"/>
      <c r="E280" s="550"/>
    </row>
    <row r="281" spans="1:5" s="105" customFormat="1" ht="15.75" customHeight="1">
      <c r="A281" s="145"/>
      <c r="B281" s="146"/>
      <c r="C281" s="551" t="s">
        <v>142</v>
      </c>
      <c r="D281" s="551"/>
      <c r="E281" s="551"/>
    </row>
    <row r="282" spans="3:5" s="228" customFormat="1" ht="17.25" customHeight="1">
      <c r="C282" s="237"/>
      <c r="D282" s="237"/>
      <c r="E282" s="231"/>
    </row>
    <row r="283" spans="3:5" s="108" customFormat="1" ht="18" customHeight="1">
      <c r="C283" s="515" t="s">
        <v>380</v>
      </c>
      <c r="D283" s="515"/>
      <c r="E283" s="515"/>
    </row>
    <row r="284" spans="3:5" s="108" customFormat="1" ht="18" customHeight="1">
      <c r="C284" s="521" t="s">
        <v>43</v>
      </c>
      <c r="D284" s="521"/>
      <c r="E284" s="521"/>
    </row>
    <row r="285" spans="3:5" s="108" customFormat="1" ht="12.75" customHeight="1">
      <c r="C285" s="522" t="s">
        <v>56</v>
      </c>
      <c r="D285" s="522"/>
      <c r="E285" s="522"/>
    </row>
    <row r="286" s="105" customFormat="1" ht="13.5" thickBot="1"/>
    <row r="287" spans="1:5" s="115" customFormat="1" ht="13.5" thickBot="1">
      <c r="A287" s="553" t="s">
        <v>8</v>
      </c>
      <c r="B287" s="553" t="s">
        <v>104</v>
      </c>
      <c r="C287" s="554" t="s">
        <v>105</v>
      </c>
      <c r="D287" s="553" t="s">
        <v>106</v>
      </c>
      <c r="E287" s="553" t="s">
        <v>107</v>
      </c>
    </row>
    <row r="288" spans="1:5" s="115" customFormat="1" ht="53.25" customHeight="1" thickBot="1">
      <c r="A288" s="553"/>
      <c r="B288" s="553"/>
      <c r="C288" s="554"/>
      <c r="D288" s="553"/>
      <c r="E288" s="553"/>
    </row>
    <row r="289" spans="1:5" s="115" customFormat="1" ht="13.5" thickBot="1">
      <c r="A289" s="116" t="s">
        <v>112</v>
      </c>
      <c r="B289" s="117" t="s">
        <v>74</v>
      </c>
      <c r="C289" s="118">
        <v>3</v>
      </c>
      <c r="D289" s="119">
        <v>4</v>
      </c>
      <c r="E289" s="238">
        <v>5</v>
      </c>
    </row>
    <row r="290" spans="1:5" s="105" customFormat="1" ht="12.75">
      <c r="A290" s="245"/>
      <c r="B290" s="246"/>
      <c r="C290" s="247" t="s">
        <v>153</v>
      </c>
      <c r="D290" s="248"/>
      <c r="E290" s="249">
        <v>45</v>
      </c>
    </row>
    <row r="291" spans="1:5" s="105" customFormat="1" ht="30.75" customHeight="1">
      <c r="A291" s="128">
        <v>1</v>
      </c>
      <c r="B291" s="129" t="s">
        <v>154</v>
      </c>
      <c r="C291" s="130" t="s">
        <v>347</v>
      </c>
      <c r="D291" s="131" t="s">
        <v>116</v>
      </c>
      <c r="E291" s="240">
        <v>1</v>
      </c>
    </row>
    <row r="292" spans="1:5" s="105" customFormat="1" ht="30.75" customHeight="1">
      <c r="A292" s="128">
        <v>2</v>
      </c>
      <c r="B292" s="129" t="s">
        <v>154</v>
      </c>
      <c r="C292" s="130" t="s">
        <v>348</v>
      </c>
      <c r="D292" s="131" t="s">
        <v>116</v>
      </c>
      <c r="E292" s="240">
        <v>1</v>
      </c>
    </row>
    <row r="293" spans="1:5" s="105" customFormat="1" ht="30.75" customHeight="1">
      <c r="A293" s="128">
        <v>3</v>
      </c>
      <c r="B293" s="129" t="s">
        <v>154</v>
      </c>
      <c r="C293" s="130" t="s">
        <v>349</v>
      </c>
      <c r="D293" s="131" t="s">
        <v>116</v>
      </c>
      <c r="E293" s="240">
        <v>6</v>
      </c>
    </row>
    <row r="294" spans="1:5" s="105" customFormat="1" ht="18" customHeight="1">
      <c r="A294" s="128">
        <v>4</v>
      </c>
      <c r="B294" s="129" t="s">
        <v>154</v>
      </c>
      <c r="C294" s="130" t="s">
        <v>167</v>
      </c>
      <c r="D294" s="131" t="s">
        <v>139</v>
      </c>
      <c r="E294" s="240">
        <v>7</v>
      </c>
    </row>
    <row r="295" spans="1:5" s="105" customFormat="1" ht="18" customHeight="1">
      <c r="A295" s="128">
        <v>5</v>
      </c>
      <c r="B295" s="129" t="s">
        <v>154</v>
      </c>
      <c r="C295" s="130" t="s">
        <v>168</v>
      </c>
      <c r="D295" s="131" t="s">
        <v>169</v>
      </c>
      <c r="E295" s="240">
        <v>49.8</v>
      </c>
    </row>
    <row r="296" spans="1:5" s="105" customFormat="1" ht="18" customHeight="1">
      <c r="A296" s="128">
        <v>6</v>
      </c>
      <c r="B296" s="129" t="s">
        <v>154</v>
      </c>
      <c r="C296" s="130" t="s">
        <v>170</v>
      </c>
      <c r="D296" s="131" t="s">
        <v>169</v>
      </c>
      <c r="E296" s="240">
        <v>49.8</v>
      </c>
    </row>
    <row r="297" spans="1:5" s="105" customFormat="1" ht="18" customHeight="1">
      <c r="A297" s="128">
        <v>7</v>
      </c>
      <c r="B297" s="129" t="s">
        <v>154</v>
      </c>
      <c r="C297" s="130" t="s">
        <v>350</v>
      </c>
      <c r="D297" s="131" t="s">
        <v>169</v>
      </c>
      <c r="E297" s="240">
        <v>110</v>
      </c>
    </row>
    <row r="298" spans="1:5" s="105" customFormat="1" ht="12.75">
      <c r="A298" s="177"/>
      <c r="B298" s="178"/>
      <c r="C298" s="122" t="s">
        <v>171</v>
      </c>
      <c r="D298" s="123"/>
      <c r="E298" s="239"/>
    </row>
    <row r="299" spans="1:5" s="105" customFormat="1" ht="29.25" customHeight="1">
      <c r="A299" s="128">
        <v>1</v>
      </c>
      <c r="B299" s="129" t="s">
        <v>172</v>
      </c>
      <c r="C299" s="135" t="s">
        <v>351</v>
      </c>
      <c r="D299" s="136" t="s">
        <v>116</v>
      </c>
      <c r="E299" s="241">
        <v>1</v>
      </c>
    </row>
    <row r="300" spans="1:5" s="105" customFormat="1" ht="18" customHeight="1" thickBot="1">
      <c r="A300" s="250">
        <v>2</v>
      </c>
      <c r="B300" s="251" t="s">
        <v>154</v>
      </c>
      <c r="C300" s="252" t="s">
        <v>167</v>
      </c>
      <c r="D300" s="253" t="s">
        <v>139</v>
      </c>
      <c r="E300" s="254">
        <v>1</v>
      </c>
    </row>
    <row r="301" spans="1:5" s="105" customFormat="1" ht="15.75" customHeight="1">
      <c r="A301" s="138"/>
      <c r="B301" s="139"/>
      <c r="C301" s="549" t="s">
        <v>48</v>
      </c>
      <c r="D301" s="549"/>
      <c r="E301" s="549"/>
    </row>
    <row r="302" spans="1:5" s="105" customFormat="1" ht="15.75" customHeight="1">
      <c r="A302" s="142"/>
      <c r="B302" s="106"/>
      <c r="C302" s="550" t="s">
        <v>141</v>
      </c>
      <c r="D302" s="550"/>
      <c r="E302" s="550"/>
    </row>
    <row r="303" spans="1:5" s="105" customFormat="1" ht="15.75" customHeight="1" thickBot="1">
      <c r="A303" s="145"/>
      <c r="B303" s="146"/>
      <c r="C303" s="551" t="s">
        <v>142</v>
      </c>
      <c r="D303" s="551"/>
      <c r="E303" s="551"/>
    </row>
    <row r="304" spans="3:5" s="108" customFormat="1" ht="17.25" customHeight="1">
      <c r="C304" s="44"/>
      <c r="D304" s="44"/>
      <c r="E304" s="44"/>
    </row>
    <row r="306" spans="1:5" ht="12.75">
      <c r="A306" s="256"/>
      <c r="B306" s="256"/>
      <c r="C306" s="257" t="s">
        <v>48</v>
      </c>
      <c r="D306" s="258"/>
      <c r="E306" s="259"/>
    </row>
    <row r="307" spans="1:5" ht="12.75">
      <c r="A307" s="256"/>
      <c r="B307" s="256"/>
      <c r="C307" s="260" t="s">
        <v>143</v>
      </c>
      <c r="D307" s="261" t="s">
        <v>368</v>
      </c>
      <c r="E307" s="262"/>
    </row>
    <row r="308" spans="1:5" ht="12.75">
      <c r="A308" s="256"/>
      <c r="B308" s="256"/>
      <c r="C308" s="260" t="s">
        <v>144</v>
      </c>
      <c r="D308" s="263"/>
      <c r="E308" s="262"/>
    </row>
    <row r="309" spans="1:5" ht="12.75">
      <c r="A309" s="256"/>
      <c r="B309" s="256"/>
      <c r="C309" s="260" t="s">
        <v>145</v>
      </c>
      <c r="D309" s="261" t="s">
        <v>369</v>
      </c>
      <c r="E309" s="262"/>
    </row>
    <row r="310" spans="1:5" ht="12.75">
      <c r="A310" s="256"/>
      <c r="B310" s="256"/>
      <c r="C310" s="264" t="s">
        <v>146</v>
      </c>
      <c r="D310" s="265">
        <v>0.2409</v>
      </c>
      <c r="E310" s="266"/>
    </row>
    <row r="311" spans="3:5" ht="12.75">
      <c r="C311" s="257" t="s">
        <v>95</v>
      </c>
      <c r="D311" s="267"/>
      <c r="E311" s="259"/>
    </row>
    <row r="312" spans="3:5" ht="12.75">
      <c r="C312" s="260" t="s">
        <v>148</v>
      </c>
      <c r="D312" s="268">
        <v>0.21</v>
      </c>
      <c r="E312" s="262"/>
    </row>
    <row r="313" spans="3:5" ht="12.75">
      <c r="C313" s="269" t="s">
        <v>370</v>
      </c>
      <c r="D313" s="270"/>
      <c r="E313" s="271"/>
    </row>
    <row r="316" spans="1:5" ht="12.75">
      <c r="A316" s="552" t="s">
        <v>385</v>
      </c>
      <c r="B316" s="552"/>
      <c r="C316" s="552"/>
      <c r="E316" s="272"/>
    </row>
    <row r="318" ht="12.75">
      <c r="C318" s="256" t="s">
        <v>386</v>
      </c>
    </row>
    <row r="319" ht="12.75">
      <c r="C319" s="256"/>
    </row>
    <row r="320" ht="12.75">
      <c r="C320" s="256"/>
    </row>
  </sheetData>
  <sheetProtection selectLockedCells="1" selectUnlockedCells="1"/>
  <mergeCells count="57">
    <mergeCell ref="C283:E283"/>
    <mergeCell ref="B287:B288"/>
    <mergeCell ref="C287:C288"/>
    <mergeCell ref="D287:D288"/>
    <mergeCell ref="E287:E288"/>
    <mergeCell ref="C10:D10"/>
    <mergeCell ref="C12:E12"/>
    <mergeCell ref="C13:E13"/>
    <mergeCell ref="C14:E14"/>
    <mergeCell ref="C36:E36"/>
    <mergeCell ref="C37:E37"/>
    <mergeCell ref="C38:E38"/>
    <mergeCell ref="A16:A17"/>
    <mergeCell ref="B16:B17"/>
    <mergeCell ref="C16:C17"/>
    <mergeCell ref="D16:D17"/>
    <mergeCell ref="E16:E17"/>
    <mergeCell ref="C41:E41"/>
    <mergeCell ref="C42:E42"/>
    <mergeCell ref="C43:E43"/>
    <mergeCell ref="A45:A46"/>
    <mergeCell ref="B45:B46"/>
    <mergeCell ref="C45:C46"/>
    <mergeCell ref="D45:D46"/>
    <mergeCell ref="E45:E46"/>
    <mergeCell ref="C101:E101"/>
    <mergeCell ref="C102:E102"/>
    <mergeCell ref="C103:E103"/>
    <mergeCell ref="C105:E105"/>
    <mergeCell ref="C106:E106"/>
    <mergeCell ref="C107:E107"/>
    <mergeCell ref="A109:A110"/>
    <mergeCell ref="B109:B110"/>
    <mergeCell ref="C109:C110"/>
    <mergeCell ref="D109:D110"/>
    <mergeCell ref="E109:E110"/>
    <mergeCell ref="C202:E202"/>
    <mergeCell ref="C203:E203"/>
    <mergeCell ref="C204:E204"/>
    <mergeCell ref="C206:E206"/>
    <mergeCell ref="C207:E207"/>
    <mergeCell ref="C208:E208"/>
    <mergeCell ref="A210:A211"/>
    <mergeCell ref="B210:B211"/>
    <mergeCell ref="C210:C211"/>
    <mergeCell ref="D210:D211"/>
    <mergeCell ref="E210:E211"/>
    <mergeCell ref="C279:E279"/>
    <mergeCell ref="C280:E280"/>
    <mergeCell ref="C281:E281"/>
    <mergeCell ref="A316:C316"/>
    <mergeCell ref="C301:E301"/>
    <mergeCell ref="C302:E302"/>
    <mergeCell ref="C303:E303"/>
    <mergeCell ref="C284:E284"/>
    <mergeCell ref="C285:E285"/>
    <mergeCell ref="A287:A288"/>
  </mergeCells>
  <printOptions/>
  <pageMargins left="1" right="0.3597222222222222" top="0.55" bottom="0.3902777777777778" header="0.5118055555555555" footer="0.5118055555555555"/>
  <pageSetup horizontalDpi="300" verticalDpi="300" orientation="portrait" paperSize="9" scale="92" r:id="rId2"/>
  <rowBreaks count="1" manualBreakCount="1">
    <brk id="270"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O53"/>
  <sheetViews>
    <sheetView view="pageBreakPreview" zoomScaleSheetLayoutView="100" zoomScalePageLayoutView="0" workbookViewId="0" topLeftCell="A13">
      <selection activeCell="B33" sqref="B33:C33"/>
    </sheetView>
  </sheetViews>
  <sheetFormatPr defaultColWidth="9.140625" defaultRowHeight="12.75"/>
  <cols>
    <col min="1" max="1" width="4.57421875" style="18" customWidth="1"/>
    <col min="2" max="2" width="17.28125" style="18" customWidth="1"/>
    <col min="3" max="3" width="43.421875" style="18" customWidth="1"/>
    <col min="4" max="4" width="22.421875" style="18" customWidth="1"/>
    <col min="5" max="5" width="11.57421875" style="18" customWidth="1"/>
    <col min="6" max="6" width="13.57421875" style="18" customWidth="1"/>
    <col min="7" max="7" width="9.8515625" style="18" customWidth="1"/>
    <col min="8" max="8" width="9.140625" style="18" customWidth="1"/>
    <col min="9" max="9" width="13.8515625" style="18" customWidth="1"/>
    <col min="10" max="16384" width="9.140625" style="18" customWidth="1"/>
  </cols>
  <sheetData>
    <row r="1" spans="4:9" ht="12.75">
      <c r="D1" s="33" t="s">
        <v>33</v>
      </c>
      <c r="E1" s="34"/>
      <c r="F1" s="34"/>
      <c r="G1" s="34"/>
      <c r="H1" s="35"/>
      <c r="I1" s="34"/>
    </row>
    <row r="2" spans="5:9" ht="12.75">
      <c r="E2" s="35"/>
      <c r="F2" s="36"/>
      <c r="G2" s="34"/>
      <c r="H2" s="35"/>
      <c r="I2" s="34"/>
    </row>
    <row r="3" spans="5:9" ht="12.75">
      <c r="E3" s="35"/>
      <c r="F3" s="34"/>
      <c r="G3" s="34"/>
      <c r="H3" s="35"/>
      <c r="I3" s="34"/>
    </row>
    <row r="4" ht="12.75">
      <c r="D4" s="37" t="s">
        <v>34</v>
      </c>
    </row>
    <row r="5" spans="1:15" ht="22.5" customHeight="1">
      <c r="A5" s="38"/>
      <c r="B5" s="38"/>
      <c r="C5" s="39"/>
      <c r="D5" s="39"/>
      <c r="E5" s="38"/>
      <c r="F5" s="38"/>
      <c r="G5" s="38"/>
      <c r="H5" s="40"/>
      <c r="I5" s="40"/>
      <c r="J5" s="40"/>
      <c r="K5" s="40"/>
      <c r="L5" s="40"/>
      <c r="M5" s="40"/>
      <c r="N5" s="40"/>
      <c r="O5" s="40"/>
    </row>
    <row r="6" spans="3:4" ht="12.75" customHeight="1">
      <c r="C6" s="462" t="s">
        <v>35</v>
      </c>
      <c r="D6" s="462"/>
    </row>
    <row r="7" spans="1:15" ht="15.75">
      <c r="A7" s="38"/>
      <c r="B7" s="38"/>
      <c r="C7" s="38"/>
      <c r="D7" s="38"/>
      <c r="E7" s="38"/>
      <c r="F7" s="38"/>
      <c r="G7" s="38"/>
      <c r="H7" s="40"/>
      <c r="I7" s="40"/>
      <c r="J7" s="40"/>
      <c r="K7" s="40"/>
      <c r="L7" s="40"/>
      <c r="M7" s="40"/>
      <c r="N7" s="40"/>
      <c r="O7" s="40"/>
    </row>
    <row r="8" ht="12.75">
      <c r="D8" s="41" t="s">
        <v>36</v>
      </c>
    </row>
    <row r="10" ht="12.75">
      <c r="D10" s="18" t="s">
        <v>37</v>
      </c>
    </row>
    <row r="13" ht="15.75">
      <c r="C13" s="42" t="s">
        <v>38</v>
      </c>
    </row>
    <row r="15" spans="2:7" ht="29.25" customHeight="1">
      <c r="B15" s="43" t="s">
        <v>3</v>
      </c>
      <c r="C15" s="463" t="s">
        <v>0</v>
      </c>
      <c r="D15" s="463"/>
      <c r="G15" s="45"/>
    </row>
    <row r="16" spans="2:4" ht="12.75" customHeight="1">
      <c r="B16" s="18" t="s">
        <v>39</v>
      </c>
      <c r="C16" s="464" t="s">
        <v>1</v>
      </c>
      <c r="D16" s="464"/>
    </row>
    <row r="17" spans="3:4" ht="12.75" customHeight="1">
      <c r="C17" s="464"/>
      <c r="D17" s="464"/>
    </row>
    <row r="20" ht="13.5" thickBot="1"/>
    <row r="21" spans="2:4" ht="24" customHeight="1" thickBot="1">
      <c r="B21" s="308" t="s">
        <v>40</v>
      </c>
      <c r="C21" s="309" t="s">
        <v>41</v>
      </c>
      <c r="D21" s="310" t="s">
        <v>42</v>
      </c>
    </row>
    <row r="22" spans="2:6" ht="12.75">
      <c r="B22" s="315"/>
      <c r="C22" s="316"/>
      <c r="D22" s="317"/>
      <c r="E22" s="52"/>
      <c r="F22" s="52"/>
    </row>
    <row r="23" spans="2:8" ht="15.75" customHeight="1">
      <c r="B23" s="318">
        <v>1</v>
      </c>
      <c r="C23" s="314" t="str">
        <f>'L D 2'!C3:N3</f>
        <v>LOGU UN DURVJU MONTĀŽA</v>
      </c>
      <c r="D23" s="319"/>
      <c r="E23" s="56"/>
      <c r="F23" s="56"/>
      <c r="G23" s="45"/>
      <c r="H23" s="45"/>
    </row>
    <row r="24" spans="2:8" ht="15.75" customHeight="1">
      <c r="B24" s="318">
        <v>2</v>
      </c>
      <c r="C24" s="314" t="str">
        <f>JUM!C3</f>
        <v>JUMTA REMONTS UN SILTINĀŠANA</v>
      </c>
      <c r="D24" s="319"/>
      <c r="E24" s="56"/>
      <c r="F24" s="56"/>
      <c r="G24" s="45"/>
      <c r="H24" s="45"/>
    </row>
    <row r="25" spans="2:8" ht="15.75" customHeight="1">
      <c r="B25" s="318">
        <v>3</v>
      </c>
      <c r="C25" s="314" t="str">
        <f>'EL 2'!C3</f>
        <v>APGAISMOJUMS</v>
      </c>
      <c r="D25" s="319"/>
      <c r="E25" s="56"/>
      <c r="F25" s="56"/>
      <c r="G25" s="45"/>
      <c r="H25" s="45"/>
    </row>
    <row r="26" spans="2:4" ht="13.5" thickBot="1">
      <c r="B26" s="320"/>
      <c r="C26" s="321"/>
      <c r="D26" s="322"/>
    </row>
    <row r="27" spans="2:6" ht="13.5" thickBot="1">
      <c r="B27" s="311"/>
      <c r="C27" s="312" t="s">
        <v>44</v>
      </c>
      <c r="D27" s="313"/>
      <c r="E27" s="56">
        <f>'KOPS '!F30</f>
        <v>0</v>
      </c>
      <c r="F27" s="56">
        <f>E27+D27</f>
        <v>0</v>
      </c>
    </row>
    <row r="28" spans="4:6" ht="13.5" thickBot="1">
      <c r="D28" s="56"/>
      <c r="E28" s="56"/>
      <c r="F28" s="56"/>
    </row>
    <row r="29" spans="2:6" ht="12.75">
      <c r="B29" s="473" t="s">
        <v>420</v>
      </c>
      <c r="C29" s="473"/>
      <c r="D29" s="62">
        <f>D27*0</f>
        <v>0</v>
      </c>
      <c r="E29" s="56"/>
      <c r="F29" s="56"/>
    </row>
    <row r="30" spans="2:6" ht="12.75">
      <c r="B30" s="474" t="s">
        <v>45</v>
      </c>
      <c r="C30" s="474"/>
      <c r="D30" s="63">
        <f>D29+D27</f>
        <v>0</v>
      </c>
      <c r="E30" s="56"/>
      <c r="F30" s="56"/>
    </row>
    <row r="31" spans="2:6" ht="12.75">
      <c r="B31" s="475" t="s">
        <v>46</v>
      </c>
      <c r="C31" s="475"/>
      <c r="D31" s="64">
        <f>D30*0.21</f>
        <v>0</v>
      </c>
      <c r="E31" s="56"/>
      <c r="F31" s="56"/>
    </row>
    <row r="32" spans="2:6" ht="12.75">
      <c r="B32" s="476" t="s">
        <v>47</v>
      </c>
      <c r="C32" s="476"/>
      <c r="D32" s="58">
        <f>D31+D30</f>
        <v>0</v>
      </c>
      <c r="E32" s="56"/>
      <c r="F32" s="56"/>
    </row>
    <row r="33" spans="2:6" ht="12.75">
      <c r="B33" s="473"/>
      <c r="C33" s="473"/>
      <c r="D33" s="62"/>
      <c r="E33" s="56"/>
      <c r="F33" s="56"/>
    </row>
    <row r="34" spans="2:8" ht="12.75">
      <c r="B34" s="471"/>
      <c r="C34" s="471"/>
      <c r="D34" s="55"/>
      <c r="E34" s="56"/>
      <c r="F34" s="56"/>
      <c r="H34" s="45"/>
    </row>
    <row r="35" spans="2:6" ht="12.75">
      <c r="B35" s="471"/>
      <c r="C35" s="471"/>
      <c r="D35" s="55">
        <f>D34</f>
        <v>0</v>
      </c>
      <c r="E35" s="56"/>
      <c r="F35" s="56"/>
    </row>
    <row r="36" spans="2:6" ht="12.75">
      <c r="B36" s="471"/>
      <c r="C36" s="471"/>
      <c r="D36" s="55"/>
      <c r="E36" s="56"/>
      <c r="F36" s="56"/>
    </row>
    <row r="37" spans="2:6" ht="12.75">
      <c r="B37" s="471"/>
      <c r="C37" s="471"/>
      <c r="D37" s="55"/>
      <c r="E37" s="56"/>
      <c r="F37" s="56"/>
    </row>
    <row r="38" spans="2:9" ht="12.75">
      <c r="B38" s="472" t="s">
        <v>48</v>
      </c>
      <c r="C38" s="472"/>
      <c r="D38" s="63">
        <f>D37+D36+D35+D34+D32</f>
        <v>0</v>
      </c>
      <c r="E38" s="56"/>
      <c r="F38" s="56"/>
      <c r="G38" s="45"/>
      <c r="I38" s="45"/>
    </row>
    <row r="41" ht="12.75">
      <c r="F41" s="45"/>
    </row>
    <row r="42" spans="2:4" ht="12.75">
      <c r="B42" s="37" t="s">
        <v>49</v>
      </c>
      <c r="C42" s="65"/>
      <c r="D42" s="66"/>
    </row>
    <row r="43" ht="12.75">
      <c r="C43" s="67" t="s">
        <v>50</v>
      </c>
    </row>
    <row r="45" ht="12.75">
      <c r="B45" s="52" t="s">
        <v>51</v>
      </c>
    </row>
    <row r="47" spans="2:4" ht="12.75">
      <c r="B47" s="37" t="s">
        <v>52</v>
      </c>
      <c r="C47" s="65"/>
      <c r="D47" s="66"/>
    </row>
    <row r="48" ht="12.75">
      <c r="C48" s="67" t="s">
        <v>50</v>
      </c>
    </row>
    <row r="50" ht="12.75">
      <c r="B50" s="52" t="s">
        <v>51</v>
      </c>
    </row>
    <row r="52" spans="2:4" ht="12.75">
      <c r="B52" s="68" t="s">
        <v>53</v>
      </c>
      <c r="C52" s="65"/>
      <c r="D52" s="66"/>
    </row>
    <row r="53" ht="12.75">
      <c r="C53" s="67" t="s">
        <v>50</v>
      </c>
    </row>
  </sheetData>
  <sheetProtection/>
  <mergeCells count="14">
    <mergeCell ref="B37:C37"/>
    <mergeCell ref="B38:C38"/>
    <mergeCell ref="B33:C33"/>
    <mergeCell ref="B34:C34"/>
    <mergeCell ref="B35:C35"/>
    <mergeCell ref="B36:C36"/>
    <mergeCell ref="B29:C29"/>
    <mergeCell ref="B30:C30"/>
    <mergeCell ref="B31:C31"/>
    <mergeCell ref="B32:C32"/>
    <mergeCell ref="C6:D6"/>
    <mergeCell ref="C15:D15"/>
    <mergeCell ref="C16:D16"/>
    <mergeCell ref="C17:D17"/>
  </mergeCells>
  <printOptions/>
  <pageMargins left="0.4798611111111111" right="0.5" top="1" bottom="0.8201388888888889" header="0.5118055555555555" footer="0.5118055555555555"/>
  <pageSetup fitToHeight="1" fitToWidth="1" horizontalDpi="300" verticalDpi="300" orientation="portrait" paperSize="9" scale="99" r:id="rId1"/>
</worksheet>
</file>

<file path=xl/worksheets/sheet12.xml><?xml version="1.0" encoding="utf-8"?>
<worksheet xmlns="http://schemas.openxmlformats.org/spreadsheetml/2006/main" xmlns:r="http://schemas.openxmlformats.org/officeDocument/2006/relationships">
  <dimension ref="A1:Y38"/>
  <sheetViews>
    <sheetView view="pageBreakPreview" zoomScale="85" zoomScaleSheetLayoutView="85" zoomScalePageLayoutView="0" workbookViewId="0" topLeftCell="A7">
      <selection activeCell="F35" sqref="F35:G35"/>
    </sheetView>
  </sheetViews>
  <sheetFormatPr defaultColWidth="9.140625" defaultRowHeight="12.75"/>
  <cols>
    <col min="1" max="1" width="3.7109375" style="18" customWidth="1"/>
    <col min="2" max="2" width="4.8515625" style="18" customWidth="1"/>
    <col min="3" max="3" width="8.00390625" style="18" customWidth="1"/>
    <col min="4" max="4" width="35.57421875" style="18" customWidth="1"/>
    <col min="5" max="5" width="6.28125" style="18" customWidth="1"/>
    <col min="6" max="6" width="9.8515625" style="18" customWidth="1"/>
    <col min="7" max="7" width="10.28125" style="18" customWidth="1"/>
    <col min="8" max="9" width="9.8515625" style="18" customWidth="1"/>
    <col min="10" max="10" width="8.7109375" style="18" customWidth="1"/>
    <col min="11" max="11" width="10.57421875" style="18" customWidth="1"/>
    <col min="12" max="16384" width="9.140625" style="18" customWidth="1"/>
  </cols>
  <sheetData>
    <row r="1" spans="4:10" ht="12.75">
      <c r="D1" s="41"/>
      <c r="E1" s="34"/>
      <c r="F1" s="34"/>
      <c r="G1" s="34"/>
      <c r="H1" s="490" t="s">
        <v>54</v>
      </c>
      <c r="I1" s="490"/>
      <c r="J1" s="490"/>
    </row>
    <row r="2" spans="1:10" ht="14.25">
      <c r="A2" s="491" t="s">
        <v>55</v>
      </c>
      <c r="B2" s="491"/>
      <c r="C2" s="491"/>
      <c r="D2" s="491"/>
      <c r="E2" s="491"/>
      <c r="F2" s="491"/>
      <c r="G2" s="491"/>
      <c r="H2" s="491"/>
      <c r="I2" s="491"/>
      <c r="J2" s="491"/>
    </row>
    <row r="3" spans="1:10" ht="12.75" customHeight="1">
      <c r="A3" s="492"/>
      <c r="B3" s="492"/>
      <c r="C3" s="492"/>
      <c r="D3" s="492"/>
      <c r="E3" s="492"/>
      <c r="F3" s="492"/>
      <c r="G3" s="492"/>
      <c r="H3" s="492"/>
      <c r="I3" s="492"/>
      <c r="J3" s="492"/>
    </row>
    <row r="4" spans="1:10" ht="12.75" customHeight="1">
      <c r="A4" s="493" t="s">
        <v>56</v>
      </c>
      <c r="B4" s="493"/>
      <c r="C4" s="493"/>
      <c r="D4" s="493"/>
      <c r="E4" s="493"/>
      <c r="F4" s="493"/>
      <c r="G4" s="493"/>
      <c r="H4" s="493"/>
      <c r="I4" s="493"/>
      <c r="J4" s="493"/>
    </row>
    <row r="5" spans="1:10" ht="12.75">
      <c r="A5" s="69"/>
      <c r="B5" s="69"/>
      <c r="C5" s="69"/>
      <c r="D5" s="69"/>
      <c r="E5" s="69"/>
      <c r="F5" s="69"/>
      <c r="G5" s="69"/>
      <c r="H5" s="69"/>
      <c r="I5" s="69"/>
      <c r="J5" s="69"/>
    </row>
    <row r="6" spans="1:10" ht="25.5" customHeight="1">
      <c r="A6" s="488">
        <f>'lapu saraksts'!A4:B4</f>
        <v>0</v>
      </c>
      <c r="B6" s="488"/>
      <c r="C6" s="488"/>
      <c r="D6" s="489" t="str">
        <f>PBK!C15</f>
        <v>KULTŪRAS NAMA VIENKĀRŠOTA RENOVĀCIJA</v>
      </c>
      <c r="E6" s="489"/>
      <c r="F6" s="489"/>
      <c r="G6" s="489"/>
      <c r="H6" s="489"/>
      <c r="I6" s="489"/>
      <c r="J6" s="489"/>
    </row>
    <row r="7" spans="1:10" ht="25.5" customHeight="1">
      <c r="A7" s="488" t="s">
        <v>4</v>
      </c>
      <c r="B7" s="488"/>
      <c r="C7" s="488"/>
      <c r="D7" s="489" t="str">
        <f>D6</f>
        <v>KULTŪRAS NAMA VIENKĀRŠOTA RENOVĀCIJA</v>
      </c>
      <c r="E7" s="489"/>
      <c r="F7" s="489"/>
      <c r="G7" s="489"/>
      <c r="H7" s="489"/>
      <c r="I7" s="489"/>
      <c r="J7" s="489"/>
    </row>
    <row r="8" spans="1:10" s="5" customFormat="1" ht="16.5" customHeight="1">
      <c r="A8" s="486">
        <f>'lapu saraksts'!A6:B6</f>
        <v>0</v>
      </c>
      <c r="B8" s="486"/>
      <c r="C8" s="486"/>
      <c r="D8" s="487" t="str">
        <f>PBK!C16</f>
        <v>GAISMAS IELA 17, ĶEKAVA, ĶEKAVAS NOVADS</v>
      </c>
      <c r="E8" s="487"/>
      <c r="F8" s="487"/>
      <c r="G8" s="487"/>
      <c r="H8" s="487"/>
      <c r="I8" s="487"/>
      <c r="J8" s="487"/>
    </row>
    <row r="9" spans="1:10" s="5" customFormat="1" ht="16.5" customHeight="1">
      <c r="A9" s="486">
        <f>'lapu saraksts'!A7:B7</f>
        <v>0</v>
      </c>
      <c r="B9" s="486"/>
      <c r="C9" s="486"/>
      <c r="D9" s="487">
        <f>PBK!C17</f>
        <v>0</v>
      </c>
      <c r="E9" s="487"/>
      <c r="F9" s="487"/>
      <c r="G9" s="487"/>
      <c r="H9" s="487"/>
      <c r="I9" s="487"/>
      <c r="J9" s="487"/>
    </row>
    <row r="10" spans="1:10" s="5" customFormat="1" ht="15">
      <c r="A10" s="9"/>
      <c r="B10" s="9"/>
      <c r="C10" s="9"/>
      <c r="D10" s="9"/>
      <c r="E10" s="9"/>
      <c r="F10" s="9"/>
      <c r="G10" s="10"/>
      <c r="H10" s="10"/>
      <c r="I10" s="10"/>
      <c r="J10" s="10"/>
    </row>
    <row r="11" spans="1:10" s="5" customFormat="1" ht="15">
      <c r="A11" s="9"/>
      <c r="B11" s="9"/>
      <c r="C11" s="9"/>
      <c r="D11" s="70" t="s">
        <v>57</v>
      </c>
      <c r="E11" s="479">
        <f>F30</f>
        <v>0</v>
      </c>
      <c r="F11" s="479"/>
      <c r="G11" s="10"/>
      <c r="H11" s="10"/>
      <c r="I11" s="10"/>
      <c r="J11" s="10"/>
    </row>
    <row r="12" spans="1:10" s="5" customFormat="1" ht="15" customHeight="1">
      <c r="A12" s="9"/>
      <c r="B12" s="9"/>
      <c r="C12" s="9"/>
      <c r="D12" s="70" t="s">
        <v>58</v>
      </c>
      <c r="E12" s="480">
        <f>J25</f>
        <v>0</v>
      </c>
      <c r="F12" s="480"/>
      <c r="G12" s="10"/>
      <c r="H12" s="10"/>
      <c r="I12" s="10"/>
      <c r="J12" s="10"/>
    </row>
    <row r="13" spans="1:10" s="5" customFormat="1" ht="15">
      <c r="A13" s="9"/>
      <c r="B13" s="9"/>
      <c r="C13" s="9"/>
      <c r="D13" s="9"/>
      <c r="E13" s="9"/>
      <c r="F13" s="9"/>
      <c r="G13" s="10"/>
      <c r="H13" s="10"/>
      <c r="I13" s="10"/>
      <c r="J13" s="10"/>
    </row>
    <row r="14" spans="1:10" s="5" customFormat="1" ht="15" customHeight="1">
      <c r="A14" s="9"/>
      <c r="B14" s="9"/>
      <c r="C14" s="9"/>
      <c r="D14" s="71" t="s">
        <v>387</v>
      </c>
      <c r="E14" s="72"/>
      <c r="F14" s="481"/>
      <c r="G14" s="481"/>
      <c r="H14" s="481"/>
      <c r="I14" s="10"/>
      <c r="J14" s="10"/>
    </row>
    <row r="16" spans="1:10" ht="20.25" customHeight="1">
      <c r="A16" s="482" t="s">
        <v>8</v>
      </c>
      <c r="B16" s="483" t="s">
        <v>61</v>
      </c>
      <c r="C16" s="483" t="s">
        <v>62</v>
      </c>
      <c r="D16" s="484" t="s">
        <v>63</v>
      </c>
      <c r="E16" s="484"/>
      <c r="F16" s="484" t="s">
        <v>64</v>
      </c>
      <c r="G16" s="485" t="s">
        <v>65</v>
      </c>
      <c r="H16" s="485"/>
      <c r="I16" s="485"/>
      <c r="J16" s="461" t="s">
        <v>66</v>
      </c>
    </row>
    <row r="17" spans="1:10" ht="51" customHeight="1" thickBot="1">
      <c r="A17" s="482"/>
      <c r="B17" s="483"/>
      <c r="C17" s="483"/>
      <c r="D17" s="484"/>
      <c r="E17" s="484"/>
      <c r="F17" s="484"/>
      <c r="G17" s="73" t="s">
        <v>67</v>
      </c>
      <c r="H17" s="73" t="s">
        <v>68</v>
      </c>
      <c r="I17" s="73" t="s">
        <v>69</v>
      </c>
      <c r="J17" s="461"/>
    </row>
    <row r="18" spans="1:10" s="79" customFormat="1" ht="12.75">
      <c r="A18" s="289"/>
      <c r="B18" s="290"/>
      <c r="C18" s="290"/>
      <c r="D18" s="291" t="s">
        <v>70</v>
      </c>
      <c r="E18" s="291"/>
      <c r="F18" s="292"/>
      <c r="G18" s="292"/>
      <c r="H18" s="292"/>
      <c r="I18" s="292"/>
      <c r="J18" s="293"/>
    </row>
    <row r="19" spans="1:14" s="19" customFormat="1" ht="12.75">
      <c r="A19" s="294" t="s">
        <v>112</v>
      </c>
      <c r="B19" s="282" t="s">
        <v>371</v>
      </c>
      <c r="C19" s="281" t="s">
        <v>87</v>
      </c>
      <c r="D19" s="283" t="s">
        <v>76</v>
      </c>
      <c r="E19" s="284"/>
      <c r="F19" s="280"/>
      <c r="G19" s="285"/>
      <c r="H19" s="285"/>
      <c r="I19" s="285"/>
      <c r="J19" s="295"/>
      <c r="M19" s="86"/>
      <c r="N19" s="94"/>
    </row>
    <row r="20" spans="1:13" s="19" customFormat="1" ht="14.25" customHeight="1">
      <c r="A20" s="294" t="s">
        <v>74</v>
      </c>
      <c r="B20" s="282" t="s">
        <v>371</v>
      </c>
      <c r="C20" s="281" t="s">
        <v>373</v>
      </c>
      <c r="D20" s="283" t="s">
        <v>84</v>
      </c>
      <c r="E20" s="284"/>
      <c r="F20" s="280"/>
      <c r="G20" s="285"/>
      <c r="H20" s="285"/>
      <c r="I20" s="285"/>
      <c r="J20" s="295"/>
      <c r="M20" s="86"/>
    </row>
    <row r="21" spans="1:10" ht="12.75">
      <c r="A21" s="296"/>
      <c r="B21" s="286"/>
      <c r="C21" s="286"/>
      <c r="D21" s="286"/>
      <c r="E21" s="286"/>
      <c r="F21" s="286"/>
      <c r="G21" s="286"/>
      <c r="H21" s="286"/>
      <c r="I21" s="286"/>
      <c r="J21" s="297"/>
    </row>
    <row r="22" spans="1:13" s="79" customFormat="1" ht="12.75">
      <c r="A22" s="298"/>
      <c r="B22" s="278"/>
      <c r="C22" s="278"/>
      <c r="D22" s="279" t="s">
        <v>88</v>
      </c>
      <c r="E22" s="279"/>
      <c r="F22" s="280"/>
      <c r="G22" s="280"/>
      <c r="H22" s="280"/>
      <c r="I22" s="280"/>
      <c r="J22" s="299"/>
      <c r="M22" s="86"/>
    </row>
    <row r="23" spans="1:13" s="79" customFormat="1" ht="12.75">
      <c r="A23" s="298">
        <v>5</v>
      </c>
      <c r="B23" s="278" t="s">
        <v>372</v>
      </c>
      <c r="C23" s="278" t="s">
        <v>374</v>
      </c>
      <c r="D23" s="287" t="s">
        <v>90</v>
      </c>
      <c r="E23" s="288"/>
      <c r="F23" s="280"/>
      <c r="G23" s="280"/>
      <c r="H23" s="280"/>
      <c r="I23" s="280"/>
      <c r="J23" s="299"/>
      <c r="M23" s="86"/>
    </row>
    <row r="24" spans="1:13" s="19" customFormat="1" ht="13.5" thickBot="1">
      <c r="A24" s="300"/>
      <c r="B24" s="301"/>
      <c r="C24" s="302"/>
      <c r="D24" s="303"/>
      <c r="E24" s="304"/>
      <c r="F24" s="305"/>
      <c r="G24" s="306"/>
      <c r="H24" s="306"/>
      <c r="I24" s="306"/>
      <c r="J24" s="307"/>
      <c r="K24" s="79"/>
      <c r="M24" s="86"/>
    </row>
    <row r="25" spans="1:13" ht="14.25" customHeight="1" thickBot="1">
      <c r="A25" s="556" t="s">
        <v>48</v>
      </c>
      <c r="B25" s="556"/>
      <c r="C25" s="556"/>
      <c r="D25" s="556"/>
      <c r="E25" s="276"/>
      <c r="F25" s="277"/>
      <c r="G25" s="277"/>
      <c r="H25" s="277"/>
      <c r="I25" s="277"/>
      <c r="J25" s="277"/>
      <c r="K25" s="19"/>
      <c r="M25" s="86"/>
    </row>
    <row r="26" spans="1:13" ht="12.75">
      <c r="A26" s="477" t="s">
        <v>91</v>
      </c>
      <c r="B26" s="477"/>
      <c r="C26" s="477"/>
      <c r="D26" s="477"/>
      <c r="E26" s="97">
        <v>0.01</v>
      </c>
      <c r="F26" s="98">
        <f>F25*E26</f>
        <v>0</v>
      </c>
      <c r="M26" s="86"/>
    </row>
    <row r="27" spans="1:13" ht="12.75">
      <c r="A27" s="478" t="s">
        <v>92</v>
      </c>
      <c r="B27" s="478"/>
      <c r="C27" s="478"/>
      <c r="D27" s="478"/>
      <c r="E27" s="99"/>
      <c r="F27" s="93"/>
      <c r="M27" s="86"/>
    </row>
    <row r="28" spans="1:13" ht="12.75">
      <c r="A28" s="466" t="s">
        <v>93</v>
      </c>
      <c r="B28" s="466"/>
      <c r="C28" s="466"/>
      <c r="D28" s="466"/>
      <c r="E28" s="100">
        <v>0.01</v>
      </c>
      <c r="F28" s="93">
        <f>F25*E28</f>
        <v>0</v>
      </c>
      <c r="M28" s="86"/>
    </row>
    <row r="29" spans="1:25" ht="15.75">
      <c r="A29" s="466" t="s">
        <v>94</v>
      </c>
      <c r="B29" s="466"/>
      <c r="C29" s="466"/>
      <c r="D29" s="466"/>
      <c r="E29" s="101">
        <v>0.2409</v>
      </c>
      <c r="F29" s="93">
        <f>SUM(G19:G24)*E29</f>
        <v>0</v>
      </c>
      <c r="L29" s="40"/>
      <c r="M29" s="86"/>
      <c r="N29" s="40"/>
      <c r="O29" s="40"/>
      <c r="P29" s="40"/>
      <c r="Q29" s="40"/>
      <c r="R29" s="40"/>
      <c r="S29" s="40"/>
      <c r="T29" s="40"/>
      <c r="U29" s="40"/>
      <c r="V29" s="40"/>
      <c r="W29" s="40"/>
      <c r="X29" s="40"/>
      <c r="Y29" s="40"/>
    </row>
    <row r="30" spans="1:13" ht="15.75">
      <c r="A30" s="472" t="s">
        <v>95</v>
      </c>
      <c r="B30" s="472"/>
      <c r="C30" s="472"/>
      <c r="D30" s="472"/>
      <c r="E30" s="102"/>
      <c r="F30" s="103">
        <f>F29+F28+F27+F26+F25</f>
        <v>0</v>
      </c>
      <c r="H30" s="467"/>
      <c r="I30" s="467"/>
      <c r="K30" s="40"/>
      <c r="M30" s="86"/>
    </row>
    <row r="31" spans="8:12" ht="12.75">
      <c r="H31" s="45"/>
      <c r="L31" s="104"/>
    </row>
    <row r="32" spans="1:7" ht="12.75">
      <c r="A32" s="464" t="s">
        <v>49</v>
      </c>
      <c r="B32" s="464"/>
      <c r="C32" s="464"/>
      <c r="D32" s="65"/>
      <c r="F32" s="465"/>
      <c r="G32" s="465"/>
    </row>
    <row r="33" ht="12.75">
      <c r="D33" s="67" t="s">
        <v>50</v>
      </c>
    </row>
    <row r="35" spans="1:7" ht="12.75">
      <c r="A35" s="464" t="s">
        <v>96</v>
      </c>
      <c r="B35" s="464"/>
      <c r="C35" s="464"/>
      <c r="D35" s="65"/>
      <c r="F35" s="465"/>
      <c r="G35" s="465"/>
    </row>
    <row r="36" ht="12.75">
      <c r="D36" s="67" t="s">
        <v>50</v>
      </c>
    </row>
    <row r="38" spans="1:3" ht="12.75">
      <c r="A38" s="464" t="s">
        <v>51</v>
      </c>
      <c r="B38" s="464"/>
      <c r="C38" s="464"/>
    </row>
  </sheetData>
  <sheetProtection/>
  <mergeCells count="35">
    <mergeCell ref="A38:C38"/>
    <mergeCell ref="A32:C32"/>
    <mergeCell ref="F32:G32"/>
    <mergeCell ref="A35:C35"/>
    <mergeCell ref="F35:G35"/>
    <mergeCell ref="A28:D28"/>
    <mergeCell ref="A29:D29"/>
    <mergeCell ref="A30:D30"/>
    <mergeCell ref="H30:I30"/>
    <mergeCell ref="J16:J17"/>
    <mergeCell ref="A25:D25"/>
    <mergeCell ref="A26:D26"/>
    <mergeCell ref="A27:D27"/>
    <mergeCell ref="E11:F11"/>
    <mergeCell ref="E12:F12"/>
    <mergeCell ref="F14:H14"/>
    <mergeCell ref="A16:A17"/>
    <mergeCell ref="B16:B17"/>
    <mergeCell ref="C16:C17"/>
    <mergeCell ref="D16:D17"/>
    <mergeCell ref="E16:E17"/>
    <mergeCell ref="F16:F17"/>
    <mergeCell ref="G16:I16"/>
    <mergeCell ref="A8:C8"/>
    <mergeCell ref="D8:J8"/>
    <mergeCell ref="A9:C9"/>
    <mergeCell ref="D9:J9"/>
    <mergeCell ref="A6:C6"/>
    <mergeCell ref="D6:J6"/>
    <mergeCell ref="A7:C7"/>
    <mergeCell ref="D7:J7"/>
    <mergeCell ref="H1:J1"/>
    <mergeCell ref="A2:J2"/>
    <mergeCell ref="A3:J3"/>
    <mergeCell ref="A4:J4"/>
  </mergeCells>
  <printOptions/>
  <pageMargins left="0.30972222222222223" right="0.12013888888888889" top="1" bottom="0.8201388888888889" header="0.5118055555555555" footer="0.5118055555555555"/>
  <pageSetup horizontalDpi="300" verticalDpi="300" orientation="portrait" paperSize="9" scale="94" r:id="rId1"/>
</worksheet>
</file>

<file path=xl/worksheets/sheet13.xml><?xml version="1.0" encoding="utf-8"?>
<worksheet xmlns="http://schemas.openxmlformats.org/spreadsheetml/2006/main" xmlns:r="http://schemas.openxmlformats.org/officeDocument/2006/relationships">
  <dimension ref="A1:V185"/>
  <sheetViews>
    <sheetView view="pageBreakPreview" zoomScale="85" zoomScaleSheetLayoutView="85" zoomScalePageLayoutView="0" workbookViewId="0" topLeftCell="A15">
      <selection activeCell="F17" sqref="A17:IV19"/>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9.00390625" style="105" customWidth="1"/>
    <col min="15" max="15" width="8.140625" style="105" customWidth="1"/>
    <col min="16" max="16" width="9.8515625" style="105" customWidth="1"/>
    <col min="17" max="17" width="11.140625" style="105" customWidth="1"/>
    <col min="18" max="16384" width="9.140625" style="105" customWidth="1"/>
  </cols>
  <sheetData>
    <row r="1" spans="3:16" s="108" customFormat="1" ht="18" customHeight="1">
      <c r="C1" s="109"/>
      <c r="D1" s="109"/>
      <c r="E1" s="109"/>
      <c r="O1" s="519" t="s">
        <v>97</v>
      </c>
      <c r="P1" s="519"/>
    </row>
    <row r="2" spans="3:9" s="108" customFormat="1" ht="18" customHeight="1">
      <c r="C2" s="109"/>
      <c r="D2" s="520" t="s">
        <v>98</v>
      </c>
      <c r="E2" s="520"/>
      <c r="F2" s="520"/>
      <c r="G2" s="520"/>
      <c r="H2" s="520"/>
      <c r="I2" s="110" t="s">
        <v>89</v>
      </c>
    </row>
    <row r="3" spans="3:14" s="108" customFormat="1" ht="18" customHeight="1">
      <c r="C3" s="521" t="s">
        <v>151</v>
      </c>
      <c r="D3" s="521"/>
      <c r="E3" s="521"/>
      <c r="F3" s="521"/>
      <c r="G3" s="521"/>
      <c r="H3" s="521"/>
      <c r="I3" s="521"/>
      <c r="J3" s="521"/>
      <c r="K3" s="521"/>
      <c r="L3" s="521"/>
      <c r="M3" s="521"/>
      <c r="N3" s="521"/>
    </row>
    <row r="4" spans="3:14" s="108" customFormat="1" ht="12.75" customHeight="1">
      <c r="C4" s="522" t="s">
        <v>56</v>
      </c>
      <c r="D4" s="522"/>
      <c r="E4" s="522"/>
      <c r="F4" s="522"/>
      <c r="G4" s="522"/>
      <c r="H4" s="522"/>
      <c r="I4" s="522"/>
      <c r="J4" s="522"/>
      <c r="K4" s="522"/>
      <c r="L4" s="522"/>
      <c r="M4" s="522"/>
      <c r="N4" s="522"/>
    </row>
    <row r="5" spans="3:14" s="108" customFormat="1" ht="12.75" customHeight="1">
      <c r="C5" s="44"/>
      <c r="D5" s="44"/>
      <c r="E5" s="44"/>
      <c r="F5" s="44"/>
      <c r="G5" s="44"/>
      <c r="H5" s="44"/>
      <c r="I5" s="44"/>
      <c r="J5" s="44"/>
      <c r="K5" s="44"/>
      <c r="L5" s="44"/>
      <c r="M5" s="44"/>
      <c r="N5" s="44"/>
    </row>
    <row r="6" spans="1:14" s="111" customFormat="1" ht="17.25" customHeight="1">
      <c r="A6" s="517" t="s">
        <v>3</v>
      </c>
      <c r="B6" s="517"/>
      <c r="C6" s="518" t="str">
        <f>'BS'!C6</f>
        <v>KULTŪRAS NAMA VIENKĀRŠOTA RENOVĀCIJA</v>
      </c>
      <c r="D6" s="518"/>
      <c r="E6" s="518"/>
      <c r="F6" s="518"/>
      <c r="G6" s="518"/>
      <c r="H6" s="518"/>
      <c r="I6" s="518"/>
      <c r="J6" s="518"/>
      <c r="K6" s="518"/>
      <c r="L6" s="518"/>
      <c r="M6" s="518"/>
      <c r="N6" s="518"/>
    </row>
    <row r="7" spans="1:14" s="111" customFormat="1" ht="17.25" customHeight="1">
      <c r="A7" s="517" t="s">
        <v>4</v>
      </c>
      <c r="B7" s="517"/>
      <c r="C7" s="518" t="str">
        <f>'BS'!C7</f>
        <v>KULTŪRAS NAMA VIENKĀRŠOTA RENOVĀCIJA</v>
      </c>
      <c r="D7" s="518"/>
      <c r="E7" s="518"/>
      <c r="F7" s="518"/>
      <c r="G7" s="518"/>
      <c r="H7" s="518"/>
      <c r="I7" s="518"/>
      <c r="J7" s="518"/>
      <c r="K7" s="518"/>
      <c r="L7" s="518"/>
      <c r="M7" s="518"/>
      <c r="N7" s="518"/>
    </row>
    <row r="8" spans="1:14" s="111" customFormat="1" ht="17.25" customHeight="1">
      <c r="A8" s="517" t="s">
        <v>5</v>
      </c>
      <c r="B8" s="517"/>
      <c r="C8" s="518" t="str">
        <f>'BS'!C8</f>
        <v>GAISMAS IELA 17, ĶEKAVA, ĶEKAVAS NOVADS</v>
      </c>
      <c r="D8" s="518"/>
      <c r="E8" s="518"/>
      <c r="F8" s="518"/>
      <c r="G8" s="518"/>
      <c r="H8" s="518"/>
      <c r="I8" s="518"/>
      <c r="J8" s="518"/>
      <c r="K8" s="518"/>
      <c r="L8" s="518"/>
      <c r="M8" s="518"/>
      <c r="N8" s="518"/>
    </row>
    <row r="9" spans="1:14" s="111" customFormat="1" ht="17.25" customHeight="1">
      <c r="A9" s="517" t="s">
        <v>152</v>
      </c>
      <c r="B9" s="517"/>
      <c r="C9" s="518">
        <f>'BS'!C9</f>
        <v>0</v>
      </c>
      <c r="D9" s="518"/>
      <c r="E9" s="518"/>
      <c r="F9" s="518"/>
      <c r="G9" s="518"/>
      <c r="H9" s="518"/>
      <c r="I9" s="518"/>
      <c r="J9" s="518"/>
      <c r="K9" s="518"/>
      <c r="L9" s="518"/>
      <c r="M9" s="518"/>
      <c r="N9" s="518"/>
    </row>
    <row r="10" spans="1:14" s="108" customFormat="1" ht="17.25" customHeight="1">
      <c r="A10" s="514"/>
      <c r="B10" s="514"/>
      <c r="C10" s="515"/>
      <c r="D10" s="515"/>
      <c r="E10" s="515"/>
      <c r="F10" s="515"/>
      <c r="G10" s="515"/>
      <c r="H10" s="515"/>
      <c r="I10" s="515"/>
      <c r="J10" s="515"/>
      <c r="K10" s="515"/>
      <c r="L10" s="515"/>
      <c r="M10" s="515"/>
      <c r="N10" s="515"/>
    </row>
    <row r="11" spans="1:14" s="108" customFormat="1" ht="17.25" customHeight="1">
      <c r="A11" s="112"/>
      <c r="B11" s="112"/>
      <c r="C11" s="548"/>
      <c r="D11" s="548"/>
      <c r="E11" s="548"/>
      <c r="F11" s="548"/>
      <c r="G11" s="548"/>
      <c r="H11" s="548"/>
      <c r="I11" s="548"/>
      <c r="J11" s="548"/>
      <c r="K11" s="548"/>
      <c r="L11" s="548"/>
      <c r="M11" s="548"/>
      <c r="N11" s="548"/>
    </row>
    <row r="12" spans="1:14" s="108" customFormat="1" ht="17.25" customHeight="1">
      <c r="A12" s="112"/>
      <c r="B12" s="112"/>
      <c r="C12" s="113"/>
      <c r="D12" s="113"/>
      <c r="E12" s="113"/>
      <c r="F12" s="113"/>
      <c r="G12" s="113"/>
      <c r="H12" s="113"/>
      <c r="I12" s="113"/>
      <c r="J12" s="113"/>
      <c r="K12" s="113"/>
      <c r="L12" s="113"/>
      <c r="M12" s="113"/>
      <c r="N12" s="113"/>
    </row>
    <row r="13" spans="1:17" s="108" customFormat="1" ht="17.25" customHeight="1">
      <c r="A13" s="514" t="s">
        <v>99</v>
      </c>
      <c r="B13" s="514"/>
      <c r="C13" s="514"/>
      <c r="D13" s="514"/>
      <c r="E13" s="514"/>
      <c r="F13" s="514"/>
      <c r="G13" s="514"/>
      <c r="H13" s="113"/>
      <c r="I13" s="113"/>
      <c r="J13" s="113"/>
      <c r="K13" s="515" t="s">
        <v>100</v>
      </c>
      <c r="L13" s="515"/>
      <c r="M13" s="515"/>
      <c r="N13" s="516">
        <f>P44</f>
        <v>0</v>
      </c>
      <c r="O13" s="516"/>
      <c r="P13" s="110" t="s">
        <v>395</v>
      </c>
      <c r="Q13" s="174"/>
    </row>
    <row r="14" spans="2:6" ht="12.75">
      <c r="B14" s="105"/>
      <c r="C14" s="105"/>
      <c r="D14" s="105"/>
      <c r="E14" s="105"/>
      <c r="F14" s="105"/>
    </row>
    <row r="15" spans="2:16" ht="12.75" customHeight="1">
      <c r="B15" s="105"/>
      <c r="C15" s="105"/>
      <c r="D15" s="105"/>
      <c r="E15" s="105"/>
      <c r="F15" s="105"/>
      <c r="I15" s="513" t="s">
        <v>101</v>
      </c>
      <c r="J15" s="513"/>
      <c r="K15" s="513"/>
      <c r="L15" s="114">
        <v>2013</v>
      </c>
      <c r="M15" s="114" t="s">
        <v>102</v>
      </c>
      <c r="N15" s="114">
        <f>'KOPS '!E14</f>
        <v>0</v>
      </c>
      <c r="O15" s="514" t="str">
        <f>'BS'!O15:P15</f>
        <v>jūlija</v>
      </c>
      <c r="P15" s="514"/>
    </row>
    <row r="16" spans="2:6" ht="13.5" thickBot="1">
      <c r="B16" s="105"/>
      <c r="C16" s="105"/>
      <c r="D16" s="105"/>
      <c r="E16" s="105"/>
      <c r="F16" s="105"/>
    </row>
    <row r="17" spans="1:20" s="326" customFormat="1" ht="13.5" thickBot="1">
      <c r="A17" s="494" t="s">
        <v>8</v>
      </c>
      <c r="B17" s="494" t="s">
        <v>104</v>
      </c>
      <c r="C17" s="497" t="s">
        <v>105</v>
      </c>
      <c r="D17" s="494" t="s">
        <v>106</v>
      </c>
      <c r="E17" s="494" t="s">
        <v>107</v>
      </c>
      <c r="F17" s="496" t="s">
        <v>108</v>
      </c>
      <c r="G17" s="496"/>
      <c r="H17" s="496"/>
      <c r="I17" s="496"/>
      <c r="J17" s="496"/>
      <c r="K17" s="496"/>
      <c r="L17" s="496" t="s">
        <v>109</v>
      </c>
      <c r="M17" s="496"/>
      <c r="N17" s="496"/>
      <c r="O17" s="496"/>
      <c r="P17" s="496"/>
      <c r="Q17" s="325"/>
      <c r="R17" s="325"/>
      <c r="S17" s="325"/>
      <c r="T17" s="325"/>
    </row>
    <row r="18" spans="1:20" s="326" customFormat="1" ht="51.75" customHeight="1" thickBot="1">
      <c r="A18" s="495"/>
      <c r="B18" s="495"/>
      <c r="C18" s="498"/>
      <c r="D18" s="495"/>
      <c r="E18" s="495"/>
      <c r="F18" s="327" t="s">
        <v>110</v>
      </c>
      <c r="G18" s="328" t="s">
        <v>389</v>
      </c>
      <c r="H18" s="328" t="s">
        <v>390</v>
      </c>
      <c r="I18" s="328" t="s">
        <v>391</v>
      </c>
      <c r="J18" s="328" t="s">
        <v>392</v>
      </c>
      <c r="K18" s="327" t="s">
        <v>393</v>
      </c>
      <c r="L18" s="328" t="s">
        <v>111</v>
      </c>
      <c r="M18" s="328" t="s">
        <v>390</v>
      </c>
      <c r="N18" s="328" t="s">
        <v>391</v>
      </c>
      <c r="O18" s="328" t="s">
        <v>392</v>
      </c>
      <c r="P18" s="328" t="s">
        <v>394</v>
      </c>
      <c r="Q18" s="325"/>
      <c r="R18" s="325"/>
      <c r="S18" s="325"/>
      <c r="T18" s="325"/>
    </row>
    <row r="19" spans="1:20" s="326" customFormat="1" ht="13.5" thickBot="1">
      <c r="A19" s="329" t="s">
        <v>112</v>
      </c>
      <c r="B19" s="330" t="s">
        <v>74</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120"/>
      <c r="B20" s="121"/>
      <c r="C20" s="122" t="s">
        <v>153</v>
      </c>
      <c r="D20" s="123"/>
      <c r="E20" s="124">
        <v>48</v>
      </c>
      <c r="F20" s="125"/>
      <c r="G20" s="125"/>
      <c r="H20" s="125"/>
      <c r="I20" s="125"/>
      <c r="J20" s="125"/>
      <c r="K20" s="125"/>
      <c r="L20" s="125"/>
      <c r="M20" s="125"/>
      <c r="N20" s="125"/>
      <c r="O20" s="125"/>
      <c r="P20" s="126"/>
      <c r="R20" s="127"/>
      <c r="S20" s="127"/>
    </row>
    <row r="21" spans="1:19" ht="38.25" customHeight="1">
      <c r="A21" s="128">
        <v>1</v>
      </c>
      <c r="B21" s="129" t="s">
        <v>154</v>
      </c>
      <c r="C21" s="130" t="s">
        <v>155</v>
      </c>
      <c r="D21" s="131" t="s">
        <v>116</v>
      </c>
      <c r="E21" s="132">
        <v>1</v>
      </c>
      <c r="F21" s="133"/>
      <c r="G21" s="133"/>
      <c r="H21" s="133"/>
      <c r="I21" s="133"/>
      <c r="J21" s="133"/>
      <c r="K21" s="133"/>
      <c r="L21" s="133"/>
      <c r="M21" s="133"/>
      <c r="N21" s="133"/>
      <c r="O21" s="133"/>
      <c r="P21" s="134"/>
      <c r="R21" s="127"/>
      <c r="S21" s="127"/>
    </row>
    <row r="22" spans="1:19" ht="38.25" customHeight="1">
      <c r="A22" s="128">
        <v>2</v>
      </c>
      <c r="B22" s="129" t="s">
        <v>154</v>
      </c>
      <c r="C22" s="130" t="s">
        <v>156</v>
      </c>
      <c r="D22" s="131" t="s">
        <v>116</v>
      </c>
      <c r="E22" s="132">
        <v>5</v>
      </c>
      <c r="F22" s="133"/>
      <c r="G22" s="133"/>
      <c r="H22" s="133"/>
      <c r="I22" s="133"/>
      <c r="J22" s="133"/>
      <c r="K22" s="133"/>
      <c r="L22" s="133"/>
      <c r="M22" s="133"/>
      <c r="N22" s="133"/>
      <c r="O22" s="133"/>
      <c r="P22" s="134"/>
      <c r="R22" s="127"/>
      <c r="S22" s="127"/>
    </row>
    <row r="23" spans="1:19" ht="38.25" customHeight="1">
      <c r="A23" s="128">
        <v>3</v>
      </c>
      <c r="B23" s="129" t="s">
        <v>154</v>
      </c>
      <c r="C23" s="130" t="s">
        <v>157</v>
      </c>
      <c r="D23" s="131" t="s">
        <v>116</v>
      </c>
      <c r="E23" s="132">
        <v>5</v>
      </c>
      <c r="F23" s="133"/>
      <c r="G23" s="133"/>
      <c r="H23" s="133"/>
      <c r="I23" s="133"/>
      <c r="J23" s="133"/>
      <c r="K23" s="133"/>
      <c r="L23" s="133"/>
      <c r="M23" s="133"/>
      <c r="N23" s="133"/>
      <c r="O23" s="133"/>
      <c r="P23" s="134"/>
      <c r="R23" s="127"/>
      <c r="S23" s="127"/>
    </row>
    <row r="24" spans="1:19" ht="38.25" customHeight="1">
      <c r="A24" s="128">
        <v>4</v>
      </c>
      <c r="B24" s="129" t="s">
        <v>154</v>
      </c>
      <c r="C24" s="130" t="s">
        <v>158</v>
      </c>
      <c r="D24" s="131" t="s">
        <v>116</v>
      </c>
      <c r="E24" s="132">
        <v>4</v>
      </c>
      <c r="F24" s="133"/>
      <c r="G24" s="133"/>
      <c r="H24" s="133"/>
      <c r="I24" s="133"/>
      <c r="J24" s="133"/>
      <c r="K24" s="133"/>
      <c r="L24" s="133"/>
      <c r="M24" s="133"/>
      <c r="N24" s="133"/>
      <c r="O24" s="133"/>
      <c r="P24" s="134"/>
      <c r="R24" s="127"/>
      <c r="S24" s="127"/>
    </row>
    <row r="25" spans="1:19" ht="38.25" customHeight="1">
      <c r="A25" s="128">
        <v>5</v>
      </c>
      <c r="B25" s="129" t="s">
        <v>154</v>
      </c>
      <c r="C25" s="130" t="s">
        <v>159</v>
      </c>
      <c r="D25" s="131" t="s">
        <v>116</v>
      </c>
      <c r="E25" s="132">
        <v>11</v>
      </c>
      <c r="F25" s="133"/>
      <c r="G25" s="133"/>
      <c r="H25" s="133"/>
      <c r="I25" s="133"/>
      <c r="J25" s="133"/>
      <c r="K25" s="133"/>
      <c r="L25" s="133"/>
      <c r="M25" s="133"/>
      <c r="N25" s="133"/>
      <c r="O25" s="133"/>
      <c r="P25" s="134"/>
      <c r="R25" s="127"/>
      <c r="S25" s="127"/>
    </row>
    <row r="26" spans="1:19" ht="38.25" customHeight="1">
      <c r="A26" s="128">
        <v>6</v>
      </c>
      <c r="B26" s="129" t="s">
        <v>154</v>
      </c>
      <c r="C26" s="130" t="s">
        <v>160</v>
      </c>
      <c r="D26" s="131" t="s">
        <v>116</v>
      </c>
      <c r="E26" s="132">
        <v>4</v>
      </c>
      <c r="F26" s="133"/>
      <c r="G26" s="133"/>
      <c r="H26" s="133"/>
      <c r="I26" s="133"/>
      <c r="J26" s="133"/>
      <c r="K26" s="133"/>
      <c r="L26" s="133"/>
      <c r="M26" s="133"/>
      <c r="N26" s="133"/>
      <c r="O26" s="133"/>
      <c r="P26" s="134"/>
      <c r="R26" s="127"/>
      <c r="S26" s="127"/>
    </row>
    <row r="27" spans="1:19" ht="38.25" customHeight="1">
      <c r="A27" s="128">
        <v>7</v>
      </c>
      <c r="B27" s="129" t="s">
        <v>154</v>
      </c>
      <c r="C27" s="130" t="s">
        <v>161</v>
      </c>
      <c r="D27" s="131" t="s">
        <v>116</v>
      </c>
      <c r="E27" s="132">
        <v>2</v>
      </c>
      <c r="F27" s="133"/>
      <c r="G27" s="133"/>
      <c r="H27" s="133"/>
      <c r="I27" s="133"/>
      <c r="J27" s="133"/>
      <c r="K27" s="133"/>
      <c r="L27" s="133"/>
      <c r="M27" s="133"/>
      <c r="N27" s="133"/>
      <c r="O27" s="133"/>
      <c r="P27" s="134"/>
      <c r="R27" s="127"/>
      <c r="S27" s="127"/>
    </row>
    <row r="28" spans="1:19" ht="38.25" customHeight="1">
      <c r="A28" s="128">
        <v>8</v>
      </c>
      <c r="B28" s="129" t="s">
        <v>154</v>
      </c>
      <c r="C28" s="130" t="s">
        <v>162</v>
      </c>
      <c r="D28" s="131" t="s">
        <v>116</v>
      </c>
      <c r="E28" s="132">
        <v>2</v>
      </c>
      <c r="F28" s="133"/>
      <c r="G28" s="133"/>
      <c r="H28" s="133"/>
      <c r="I28" s="133"/>
      <c r="J28" s="133"/>
      <c r="K28" s="133"/>
      <c r="L28" s="133"/>
      <c r="M28" s="133"/>
      <c r="N28" s="133"/>
      <c r="O28" s="133"/>
      <c r="P28" s="134"/>
      <c r="R28" s="127"/>
      <c r="S28" s="127"/>
    </row>
    <row r="29" spans="1:19" ht="38.25" customHeight="1">
      <c r="A29" s="128">
        <v>9</v>
      </c>
      <c r="B29" s="129" t="s">
        <v>154</v>
      </c>
      <c r="C29" s="130" t="s">
        <v>163</v>
      </c>
      <c r="D29" s="131" t="s">
        <v>116</v>
      </c>
      <c r="E29" s="132">
        <v>1</v>
      </c>
      <c r="F29" s="133"/>
      <c r="G29" s="133"/>
      <c r="H29" s="133"/>
      <c r="I29" s="133"/>
      <c r="J29" s="133"/>
      <c r="K29" s="133"/>
      <c r="L29" s="133"/>
      <c r="M29" s="133"/>
      <c r="N29" s="133"/>
      <c r="O29" s="133"/>
      <c r="P29" s="134"/>
      <c r="R29" s="127"/>
      <c r="S29" s="127"/>
    </row>
    <row r="30" spans="1:19" ht="38.25" customHeight="1">
      <c r="A30" s="128">
        <v>10</v>
      </c>
      <c r="B30" s="129" t="s">
        <v>154</v>
      </c>
      <c r="C30" s="130" t="s">
        <v>164</v>
      </c>
      <c r="D30" s="131" t="s">
        <v>116</v>
      </c>
      <c r="E30" s="132">
        <v>4</v>
      </c>
      <c r="F30" s="133"/>
      <c r="G30" s="133"/>
      <c r="H30" s="133"/>
      <c r="I30" s="133"/>
      <c r="J30" s="133"/>
      <c r="K30" s="133"/>
      <c r="L30" s="133"/>
      <c r="M30" s="133"/>
      <c r="N30" s="133"/>
      <c r="O30" s="133"/>
      <c r="P30" s="134"/>
      <c r="R30" s="127"/>
      <c r="S30" s="127"/>
    </row>
    <row r="31" spans="1:19" ht="38.25" customHeight="1">
      <c r="A31" s="128">
        <v>11</v>
      </c>
      <c r="B31" s="129" t="s">
        <v>154</v>
      </c>
      <c r="C31" s="130" t="s">
        <v>165</v>
      </c>
      <c r="D31" s="131" t="s">
        <v>116</v>
      </c>
      <c r="E31" s="132">
        <v>3</v>
      </c>
      <c r="F31" s="133"/>
      <c r="G31" s="133"/>
      <c r="H31" s="133"/>
      <c r="I31" s="133"/>
      <c r="J31" s="133"/>
      <c r="K31" s="133"/>
      <c r="L31" s="133"/>
      <c r="M31" s="133"/>
      <c r="N31" s="133"/>
      <c r="O31" s="133"/>
      <c r="P31" s="134"/>
      <c r="R31" s="127"/>
      <c r="S31" s="127"/>
    </row>
    <row r="32" spans="1:19" ht="38.25" customHeight="1">
      <c r="A32" s="128">
        <v>12</v>
      </c>
      <c r="B32" s="129" t="s">
        <v>154</v>
      </c>
      <c r="C32" s="130" t="s">
        <v>166</v>
      </c>
      <c r="D32" s="131" t="s">
        <v>116</v>
      </c>
      <c r="E32" s="132">
        <v>2</v>
      </c>
      <c r="F32" s="133"/>
      <c r="G32" s="133"/>
      <c r="H32" s="133"/>
      <c r="I32" s="133"/>
      <c r="J32" s="133"/>
      <c r="K32" s="133"/>
      <c r="L32" s="133"/>
      <c r="M32" s="133"/>
      <c r="N32" s="133"/>
      <c r="O32" s="133"/>
      <c r="P32" s="134"/>
      <c r="R32" s="127"/>
      <c r="S32" s="127"/>
    </row>
    <row r="33" spans="1:19" ht="27" customHeight="1">
      <c r="A33" s="128">
        <v>13</v>
      </c>
      <c r="B33" s="129" t="s">
        <v>154</v>
      </c>
      <c r="C33" s="135" t="s">
        <v>167</v>
      </c>
      <c r="D33" s="136" t="s">
        <v>139</v>
      </c>
      <c r="E33" s="137">
        <f>SUM(E21:E32)</f>
        <v>44</v>
      </c>
      <c r="F33" s="133"/>
      <c r="G33" s="133"/>
      <c r="H33" s="133"/>
      <c r="I33" s="133"/>
      <c r="J33" s="133"/>
      <c r="K33" s="133"/>
      <c r="L33" s="133"/>
      <c r="M33" s="133"/>
      <c r="N33" s="133"/>
      <c r="O33" s="133"/>
      <c r="P33" s="134"/>
      <c r="R33" s="175"/>
      <c r="S33" s="127"/>
    </row>
    <row r="34" spans="1:17" ht="30" customHeight="1">
      <c r="A34" s="128">
        <v>14</v>
      </c>
      <c r="B34" s="129" t="s">
        <v>154</v>
      </c>
      <c r="C34" s="135" t="s">
        <v>168</v>
      </c>
      <c r="D34" s="136" t="s">
        <v>169</v>
      </c>
      <c r="E34" s="137">
        <f>E21*2.65+E22*5.4+E23*5.4+E24*1.12+E25*1+E26*11+E27*1.05+E28*1.1+E29*1.3+E30*2.57+E31*1.85+E32*1.45</f>
        <v>140.46</v>
      </c>
      <c r="F34" s="133"/>
      <c r="G34" s="133"/>
      <c r="H34" s="133"/>
      <c r="I34" s="133"/>
      <c r="J34" s="133"/>
      <c r="K34" s="133"/>
      <c r="L34" s="133"/>
      <c r="M34" s="133"/>
      <c r="N34" s="133"/>
      <c r="O34" s="133"/>
      <c r="P34" s="134"/>
      <c r="Q34" s="176"/>
    </row>
    <row r="35" spans="1:19" ht="27.75" customHeight="1">
      <c r="A35" s="128">
        <v>15</v>
      </c>
      <c r="B35" s="129" t="s">
        <v>154</v>
      </c>
      <c r="C35" s="135" t="s">
        <v>170</v>
      </c>
      <c r="D35" s="136" t="s">
        <v>169</v>
      </c>
      <c r="E35" s="137">
        <f>E34</f>
        <v>140.46</v>
      </c>
      <c r="F35" s="133"/>
      <c r="G35" s="133"/>
      <c r="H35" s="133"/>
      <c r="I35" s="133"/>
      <c r="J35" s="133"/>
      <c r="K35" s="133"/>
      <c r="L35" s="133"/>
      <c r="M35" s="133"/>
      <c r="N35" s="133"/>
      <c r="O35" s="133"/>
      <c r="P35" s="134"/>
      <c r="R35" s="127"/>
      <c r="S35" s="127"/>
    </row>
    <row r="36" spans="1:22" ht="12.75">
      <c r="A36" s="177"/>
      <c r="B36" s="178"/>
      <c r="C36" s="122" t="s">
        <v>171</v>
      </c>
      <c r="D36" s="123"/>
      <c r="E36" s="124"/>
      <c r="F36" s="125"/>
      <c r="G36" s="133"/>
      <c r="H36" s="125"/>
      <c r="I36" s="125"/>
      <c r="J36" s="125"/>
      <c r="K36" s="125"/>
      <c r="L36" s="125"/>
      <c r="M36" s="125"/>
      <c r="N36" s="125"/>
      <c r="O36" s="125"/>
      <c r="P36" s="126"/>
      <c r="Q36" s="179"/>
      <c r="R36" s="180"/>
      <c r="S36" s="180"/>
      <c r="T36" s="179"/>
      <c r="U36" s="181"/>
      <c r="V36" s="179"/>
    </row>
    <row r="37" spans="1:22" ht="29.25" customHeight="1">
      <c r="A37" s="128">
        <v>1</v>
      </c>
      <c r="B37" s="129" t="s">
        <v>172</v>
      </c>
      <c r="C37" s="135" t="s">
        <v>173</v>
      </c>
      <c r="D37" s="136" t="s">
        <v>116</v>
      </c>
      <c r="E37" s="137">
        <v>1</v>
      </c>
      <c r="F37" s="133"/>
      <c r="G37" s="133"/>
      <c r="H37" s="133"/>
      <c r="I37" s="133"/>
      <c r="J37" s="133"/>
      <c r="K37" s="133"/>
      <c r="L37" s="133"/>
      <c r="M37" s="133"/>
      <c r="N37" s="133"/>
      <c r="O37" s="133"/>
      <c r="P37" s="134"/>
      <c r="Q37" s="179"/>
      <c r="R37" s="180"/>
      <c r="S37" s="180"/>
      <c r="T37" s="179"/>
      <c r="U37" s="181"/>
      <c r="V37" s="179"/>
    </row>
    <row r="38" spans="1:22" ht="29.25" customHeight="1">
      <c r="A38" s="128">
        <v>2</v>
      </c>
      <c r="B38" s="129" t="s">
        <v>172</v>
      </c>
      <c r="C38" s="135" t="s">
        <v>174</v>
      </c>
      <c r="D38" s="136" t="s">
        <v>116</v>
      </c>
      <c r="E38" s="137">
        <v>1</v>
      </c>
      <c r="F38" s="133"/>
      <c r="G38" s="133"/>
      <c r="H38" s="133"/>
      <c r="I38" s="133"/>
      <c r="J38" s="133"/>
      <c r="K38" s="133"/>
      <c r="L38" s="133"/>
      <c r="M38" s="133"/>
      <c r="N38" s="133"/>
      <c r="O38" s="133"/>
      <c r="P38" s="134"/>
      <c r="Q38" s="179"/>
      <c r="R38" s="180"/>
      <c r="S38" s="180"/>
      <c r="T38" s="179"/>
      <c r="U38" s="181"/>
      <c r="V38" s="179"/>
    </row>
    <row r="39" spans="1:22" ht="29.25" customHeight="1">
      <c r="A39" s="128">
        <v>3</v>
      </c>
      <c r="B39" s="129" t="s">
        <v>172</v>
      </c>
      <c r="C39" s="135" t="s">
        <v>175</v>
      </c>
      <c r="D39" s="136" t="s">
        <v>116</v>
      </c>
      <c r="E39" s="137">
        <v>1</v>
      </c>
      <c r="F39" s="133"/>
      <c r="G39" s="133"/>
      <c r="H39" s="133"/>
      <c r="I39" s="133"/>
      <c r="J39" s="133"/>
      <c r="K39" s="133"/>
      <c r="L39" s="133"/>
      <c r="M39" s="133"/>
      <c r="N39" s="133"/>
      <c r="O39" s="133"/>
      <c r="P39" s="134"/>
      <c r="Q39" s="179"/>
      <c r="R39" s="180"/>
      <c r="S39" s="180"/>
      <c r="T39" s="179"/>
      <c r="U39" s="181"/>
      <c r="V39" s="179"/>
    </row>
    <row r="40" spans="1:22" ht="29.25" customHeight="1">
      <c r="A40" s="128">
        <v>4</v>
      </c>
      <c r="B40" s="129" t="s">
        <v>172</v>
      </c>
      <c r="C40" s="135" t="s">
        <v>176</v>
      </c>
      <c r="D40" s="136" t="s">
        <v>116</v>
      </c>
      <c r="E40" s="137">
        <v>2</v>
      </c>
      <c r="F40" s="133"/>
      <c r="G40" s="133"/>
      <c r="H40" s="133"/>
      <c r="I40" s="133"/>
      <c r="J40" s="133"/>
      <c r="K40" s="133"/>
      <c r="L40" s="133"/>
      <c r="M40" s="133"/>
      <c r="N40" s="133"/>
      <c r="O40" s="133"/>
      <c r="P40" s="134"/>
      <c r="Q40" s="179"/>
      <c r="R40" s="180"/>
      <c r="S40" s="180"/>
      <c r="T40" s="179"/>
      <c r="U40" s="181"/>
      <c r="V40" s="179"/>
    </row>
    <row r="41" spans="1:19" ht="27" customHeight="1">
      <c r="A41" s="128">
        <v>5</v>
      </c>
      <c r="B41" s="129" t="s">
        <v>154</v>
      </c>
      <c r="C41" s="135" t="s">
        <v>167</v>
      </c>
      <c r="D41" s="136" t="s">
        <v>139</v>
      </c>
      <c r="E41" s="137">
        <f>SUM(E37:E40)</f>
        <v>5</v>
      </c>
      <c r="F41" s="133"/>
      <c r="G41" s="133"/>
      <c r="H41" s="133"/>
      <c r="I41" s="133"/>
      <c r="J41" s="133"/>
      <c r="K41" s="133"/>
      <c r="L41" s="133"/>
      <c r="M41" s="133"/>
      <c r="N41" s="133"/>
      <c r="O41" s="133"/>
      <c r="P41" s="134"/>
      <c r="R41" s="175"/>
      <c r="S41" s="127"/>
    </row>
    <row r="42" spans="1:22" ht="15.75" customHeight="1">
      <c r="A42" s="138"/>
      <c r="B42" s="139"/>
      <c r="C42" s="509" t="s">
        <v>48</v>
      </c>
      <c r="D42" s="509"/>
      <c r="E42" s="509"/>
      <c r="F42" s="509"/>
      <c r="G42" s="509"/>
      <c r="H42" s="509"/>
      <c r="I42" s="509"/>
      <c r="J42" s="509"/>
      <c r="K42" s="509"/>
      <c r="L42" s="140">
        <f>SUM(L21:L41)</f>
        <v>0</v>
      </c>
      <c r="M42" s="140">
        <f>SUM(M21:M41)</f>
        <v>0</v>
      </c>
      <c r="N42" s="140">
        <f>SUM(N21:N41)</f>
        <v>0</v>
      </c>
      <c r="O42" s="140">
        <f>SUM(O21:O41)</f>
        <v>0</v>
      </c>
      <c r="P42" s="141">
        <f>SUM(P21:P41)</f>
        <v>0</v>
      </c>
      <c r="Q42" s="179"/>
      <c r="R42" s="182"/>
      <c r="S42" s="179"/>
      <c r="T42" s="179"/>
      <c r="U42" s="181"/>
      <c r="V42" s="179"/>
    </row>
    <row r="43" spans="1:22" ht="15.75" customHeight="1">
      <c r="A43" s="142"/>
      <c r="C43" s="510" t="s">
        <v>141</v>
      </c>
      <c r="D43" s="510"/>
      <c r="E43" s="510"/>
      <c r="F43" s="510"/>
      <c r="G43" s="510"/>
      <c r="H43" s="510"/>
      <c r="I43" s="510"/>
      <c r="J43" s="510"/>
      <c r="K43" s="510"/>
      <c r="L43" s="143"/>
      <c r="M43" s="143"/>
      <c r="N43" s="143">
        <f>N42*0.03</f>
        <v>0</v>
      </c>
      <c r="O43" s="143"/>
      <c r="P43" s="144">
        <f>O43+N43</f>
        <v>0</v>
      </c>
      <c r="Q43" s="181"/>
      <c r="R43" s="179"/>
      <c r="S43" s="179"/>
      <c r="T43" s="179"/>
      <c r="U43" s="179"/>
      <c r="V43" s="179"/>
    </row>
    <row r="44" spans="1:22" ht="15.75" customHeight="1">
      <c r="A44" s="145"/>
      <c r="B44" s="146"/>
      <c r="C44" s="511" t="s">
        <v>142</v>
      </c>
      <c r="D44" s="511"/>
      <c r="E44" s="511"/>
      <c r="F44" s="511"/>
      <c r="G44" s="511"/>
      <c r="H44" s="511"/>
      <c r="I44" s="511"/>
      <c r="J44" s="511"/>
      <c r="K44" s="511"/>
      <c r="L44" s="147"/>
      <c r="M44" s="147">
        <f>M42+M43</f>
        <v>0</v>
      </c>
      <c r="N44" s="147">
        <f>N42+N43</f>
        <v>0</v>
      </c>
      <c r="O44" s="147">
        <f>O42+O43</f>
        <v>0</v>
      </c>
      <c r="P44" s="148">
        <f>P42+P43</f>
        <v>0</v>
      </c>
      <c r="Q44" s="179"/>
      <c r="R44" s="179"/>
      <c r="S44" s="179"/>
      <c r="T44" s="179"/>
      <c r="U44" s="179"/>
      <c r="V44" s="179"/>
    </row>
    <row r="45" spans="1:16" s="155" customFormat="1" ht="15.75" customHeight="1">
      <c r="A45" s="500"/>
      <c r="B45" s="500"/>
      <c r="C45" s="500"/>
      <c r="D45" s="500"/>
      <c r="E45" s="149"/>
      <c r="F45" s="150"/>
      <c r="G45" s="151"/>
      <c r="H45" s="151"/>
      <c r="I45" s="151"/>
      <c r="J45" s="152"/>
      <c r="K45" s="512" t="s">
        <v>48</v>
      </c>
      <c r="L45" s="512"/>
      <c r="M45" s="512"/>
      <c r="N45" s="512"/>
      <c r="O45" s="153"/>
      <c r="P45" s="154">
        <f>P44</f>
        <v>0</v>
      </c>
    </row>
    <row r="46" spans="1:16" s="155" customFormat="1" ht="15.75" customHeight="1">
      <c r="A46" s="506"/>
      <c r="B46" s="506"/>
      <c r="C46" s="506"/>
      <c r="D46" s="506"/>
      <c r="E46" s="506"/>
      <c r="F46" s="506"/>
      <c r="G46" s="506"/>
      <c r="H46" s="506"/>
      <c r="I46" s="506"/>
      <c r="J46" s="152"/>
      <c r="K46" s="505" t="s">
        <v>143</v>
      </c>
      <c r="L46" s="505"/>
      <c r="M46" s="505"/>
      <c r="N46" s="505"/>
      <c r="O46" s="156">
        <v>0.01</v>
      </c>
      <c r="P46" s="157">
        <f>P45*0.01</f>
        <v>0</v>
      </c>
    </row>
    <row r="47" spans="1:16" s="155" customFormat="1" ht="15.75" customHeight="1">
      <c r="A47" s="507"/>
      <c r="B47" s="507"/>
      <c r="C47" s="507"/>
      <c r="D47" s="507"/>
      <c r="E47" s="158"/>
      <c r="F47" s="159"/>
      <c r="G47" s="160"/>
      <c r="H47" s="160"/>
      <c r="I47" s="160"/>
      <c r="J47" s="152"/>
      <c r="K47" s="508" t="s">
        <v>144</v>
      </c>
      <c r="L47" s="508"/>
      <c r="M47" s="508"/>
      <c r="N47" s="508"/>
      <c r="O47" s="161"/>
      <c r="P47" s="157"/>
    </row>
    <row r="48" spans="1:16" s="155" customFormat="1" ht="15.75" customHeight="1">
      <c r="A48" s="500"/>
      <c r="B48" s="500"/>
      <c r="C48" s="500"/>
      <c r="D48" s="500"/>
      <c r="E48" s="162"/>
      <c r="F48" s="159"/>
      <c r="G48" s="160"/>
      <c r="H48" s="160"/>
      <c r="I48" s="160"/>
      <c r="J48" s="152"/>
      <c r="K48" s="505" t="s">
        <v>145</v>
      </c>
      <c r="L48" s="505"/>
      <c r="M48" s="505"/>
      <c r="N48" s="505"/>
      <c r="O48" s="156">
        <v>0.01</v>
      </c>
      <c r="P48" s="157">
        <f>P45*0.01</f>
        <v>0</v>
      </c>
    </row>
    <row r="49" spans="1:16" s="155" customFormat="1" ht="15.75" customHeight="1">
      <c r="A49" s="500"/>
      <c r="B49" s="500"/>
      <c r="C49" s="500"/>
      <c r="D49" s="500"/>
      <c r="E49" s="163"/>
      <c r="F49" s="159"/>
      <c r="G49" s="160"/>
      <c r="H49" s="160"/>
      <c r="I49" s="160"/>
      <c r="J49" s="152"/>
      <c r="K49" s="505" t="s">
        <v>146</v>
      </c>
      <c r="L49" s="505"/>
      <c r="M49" s="505"/>
      <c r="N49" s="505"/>
      <c r="O49" s="164">
        <v>0.2409</v>
      </c>
      <c r="P49" s="157">
        <f>M44*0.2409</f>
        <v>0</v>
      </c>
    </row>
    <row r="50" spans="1:16" s="155" customFormat="1" ht="15.75" customHeight="1">
      <c r="A50" s="500"/>
      <c r="B50" s="500"/>
      <c r="C50" s="500"/>
      <c r="D50" s="500"/>
      <c r="E50" s="165"/>
      <c r="F50" s="166"/>
      <c r="G50" s="160"/>
      <c r="H50" s="160"/>
      <c r="I50" s="160"/>
      <c r="J50" s="152"/>
      <c r="K50" s="505" t="s">
        <v>147</v>
      </c>
      <c r="L50" s="505"/>
      <c r="M50" s="505"/>
      <c r="N50" s="505"/>
      <c r="O50" s="167"/>
      <c r="P50" s="168">
        <f>((P49+P48)+P46)+P45</f>
        <v>0</v>
      </c>
    </row>
    <row r="51" spans="1:16" s="155" customFormat="1" ht="15.75" customHeight="1">
      <c r="A51" s="500"/>
      <c r="B51" s="500"/>
      <c r="C51" s="500"/>
      <c r="D51" s="500"/>
      <c r="J51" s="152"/>
      <c r="K51" s="505" t="s">
        <v>148</v>
      </c>
      <c r="L51" s="505"/>
      <c r="M51" s="505"/>
      <c r="N51" s="505"/>
      <c r="O51" s="164">
        <v>0.21</v>
      </c>
      <c r="P51" s="157">
        <f>P50*O51</f>
        <v>0</v>
      </c>
    </row>
    <row r="52" spans="1:16" s="155" customFormat="1" ht="15.75" customHeight="1">
      <c r="A52" s="500"/>
      <c r="B52" s="500"/>
      <c r="C52" s="500"/>
      <c r="D52" s="500"/>
      <c r="E52" s="169"/>
      <c r="J52" s="152"/>
      <c r="K52" s="501" t="s">
        <v>149</v>
      </c>
      <c r="L52" s="501"/>
      <c r="M52" s="501"/>
      <c r="N52" s="501"/>
      <c r="O52" s="170"/>
      <c r="P52" s="171">
        <f>P51+P50</f>
        <v>0</v>
      </c>
    </row>
    <row r="53" spans="3:22" s="108" customFormat="1" ht="12.75">
      <c r="C53" s="109"/>
      <c r="D53" s="109"/>
      <c r="E53" s="109"/>
      <c r="Q53" s="172"/>
      <c r="R53" s="172"/>
      <c r="S53" s="172"/>
      <c r="T53" s="172"/>
      <c r="U53" s="172"/>
      <c r="V53" s="172"/>
    </row>
    <row r="54" spans="1:22" s="108" customFormat="1" ht="12.75">
      <c r="A54" s="499" t="s">
        <v>49</v>
      </c>
      <c r="B54" s="499"/>
      <c r="C54" s="173"/>
      <c r="D54" s="502"/>
      <c r="E54" s="502"/>
      <c r="G54" s="499" t="s">
        <v>150</v>
      </c>
      <c r="H54" s="499"/>
      <c r="I54" s="503"/>
      <c r="J54" s="503"/>
      <c r="K54" s="503"/>
      <c r="L54" s="503"/>
      <c r="M54" s="503"/>
      <c r="N54" s="504"/>
      <c r="O54" s="504"/>
      <c r="R54" s="172"/>
      <c r="S54" s="172"/>
      <c r="T54" s="172"/>
      <c r="U54" s="172"/>
      <c r="V54" s="172"/>
    </row>
    <row r="55" spans="3:22" s="108" customFormat="1" ht="12.75">
      <c r="C55" s="67" t="s">
        <v>50</v>
      </c>
      <c r="D55" s="109"/>
      <c r="E55" s="109"/>
      <c r="K55" s="67" t="s">
        <v>50</v>
      </c>
      <c r="R55" s="172"/>
      <c r="S55" s="172"/>
      <c r="T55" s="172"/>
      <c r="U55" s="172"/>
      <c r="V55" s="172"/>
    </row>
    <row r="56" spans="3:5" s="108" customFormat="1" ht="12.75">
      <c r="C56" s="109"/>
      <c r="D56" s="109"/>
      <c r="E56" s="109"/>
    </row>
    <row r="57" spans="1:5" s="108" customFormat="1" ht="12.75">
      <c r="A57" s="499" t="s">
        <v>51</v>
      </c>
      <c r="B57" s="499"/>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row r="182" spans="3:5" s="108" customFormat="1" ht="12.75">
      <c r="C182" s="109"/>
      <c r="D182" s="109"/>
      <c r="E182" s="109"/>
    </row>
    <row r="183" spans="3:5" s="108" customFormat="1" ht="12.75">
      <c r="C183" s="109"/>
      <c r="D183" s="109"/>
      <c r="E183" s="109"/>
    </row>
    <row r="184" spans="3:5" s="108" customFormat="1" ht="12.75">
      <c r="C184" s="109"/>
      <c r="D184" s="109"/>
      <c r="E184" s="109"/>
    </row>
    <row r="185" spans="3:5" s="108" customFormat="1" ht="12.75">
      <c r="C185" s="109"/>
      <c r="D185" s="109"/>
      <c r="E185" s="109"/>
    </row>
  </sheetData>
  <sheetProtection selectLockedCells="1" selectUnlockedCells="1"/>
  <mergeCells count="52">
    <mergeCell ref="O1:P1"/>
    <mergeCell ref="D2:H2"/>
    <mergeCell ref="C3:N3"/>
    <mergeCell ref="C4:N4"/>
    <mergeCell ref="A9:B9"/>
    <mergeCell ref="C9:N9"/>
    <mergeCell ref="A6:B6"/>
    <mergeCell ref="C6:N6"/>
    <mergeCell ref="A7:B7"/>
    <mergeCell ref="C7:N7"/>
    <mergeCell ref="A8:B8"/>
    <mergeCell ref="C8:N8"/>
    <mergeCell ref="I15:K15"/>
    <mergeCell ref="O15:P15"/>
    <mergeCell ref="A10:B10"/>
    <mergeCell ref="C10:N10"/>
    <mergeCell ref="C11:N11"/>
    <mergeCell ref="A13:G13"/>
    <mergeCell ref="K13:M13"/>
    <mergeCell ref="N13:O13"/>
    <mergeCell ref="C42:K42"/>
    <mergeCell ref="C43:K43"/>
    <mergeCell ref="C44:K44"/>
    <mergeCell ref="A45:D45"/>
    <mergeCell ref="K45:N45"/>
    <mergeCell ref="A46:I46"/>
    <mergeCell ref="K46:N46"/>
    <mergeCell ref="A47:D47"/>
    <mergeCell ref="K47:N47"/>
    <mergeCell ref="A48:D48"/>
    <mergeCell ref="K48:N48"/>
    <mergeCell ref="A49:D49"/>
    <mergeCell ref="K49:N49"/>
    <mergeCell ref="A50:D50"/>
    <mergeCell ref="K50:N50"/>
    <mergeCell ref="A51:D51"/>
    <mergeCell ref="K51:N51"/>
    <mergeCell ref="A57:B57"/>
    <mergeCell ref="A52:D52"/>
    <mergeCell ref="K52:N52"/>
    <mergeCell ref="A54:B54"/>
    <mergeCell ref="D54:E54"/>
    <mergeCell ref="G54:H54"/>
    <mergeCell ref="I54:M54"/>
    <mergeCell ref="N54:O54"/>
    <mergeCell ref="E17:E18"/>
    <mergeCell ref="F17:K17"/>
    <mergeCell ref="L17:P17"/>
    <mergeCell ref="A17:A18"/>
    <mergeCell ref="B17:B18"/>
    <mergeCell ref="C17:C18"/>
    <mergeCell ref="D17:D18"/>
  </mergeCells>
  <printOptions/>
  <pageMargins left="0.35" right="0.5597222222222222" top="0.5201388888888889" bottom="0.5097222222222222" header="0.5118055555555555" footer="0.5118055555555555"/>
  <pageSetup horizontalDpi="300" verticalDpi="300" orientation="landscape" paperSize="9" scale="95" r:id="rId1"/>
  <rowBreaks count="1" manualBreakCount="1">
    <brk id="57" max="255" man="1"/>
  </rowBreaks>
</worksheet>
</file>

<file path=xl/worksheets/sheet14.xml><?xml version="1.0" encoding="utf-8"?>
<worksheet xmlns="http://schemas.openxmlformats.org/spreadsheetml/2006/main" xmlns:r="http://schemas.openxmlformats.org/officeDocument/2006/relationships">
  <dimension ref="A1:T167"/>
  <sheetViews>
    <sheetView view="pageBreakPreview" zoomScale="85" zoomScaleSheetLayoutView="85" zoomScalePageLayoutView="0" workbookViewId="0" topLeftCell="A7">
      <selection activeCell="C21" sqref="C21:E23"/>
    </sheetView>
  </sheetViews>
  <sheetFormatPr defaultColWidth="9.140625" defaultRowHeight="12.75"/>
  <cols>
    <col min="1" max="1" width="4.140625" style="105" customWidth="1"/>
    <col min="2" max="2" width="11.7109375" style="106" customWidth="1"/>
    <col min="3" max="3" width="32.28125" style="107" customWidth="1"/>
    <col min="4" max="4" width="7.28125" style="107" customWidth="1"/>
    <col min="5" max="5" width="8.85156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9.0039062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519" t="s">
        <v>97</v>
      </c>
      <c r="P1" s="519"/>
    </row>
    <row r="2" spans="3:9" s="108" customFormat="1" ht="18" customHeight="1">
      <c r="C2" s="109"/>
      <c r="D2" s="520" t="s">
        <v>98</v>
      </c>
      <c r="E2" s="520"/>
      <c r="F2" s="520"/>
      <c r="G2" s="520"/>
      <c r="H2" s="520"/>
      <c r="I2" s="110" t="s">
        <v>371</v>
      </c>
    </row>
    <row r="3" spans="3:14" s="108" customFormat="1" ht="18" customHeight="1">
      <c r="C3" s="521" t="s">
        <v>84</v>
      </c>
      <c r="D3" s="521"/>
      <c r="E3" s="521"/>
      <c r="F3" s="521"/>
      <c r="G3" s="521"/>
      <c r="H3" s="521"/>
      <c r="I3" s="521"/>
      <c r="J3" s="521"/>
      <c r="K3" s="521"/>
      <c r="L3" s="521"/>
      <c r="M3" s="521"/>
      <c r="N3" s="521"/>
    </row>
    <row r="4" spans="3:14" s="108" customFormat="1" ht="12.75" customHeight="1">
      <c r="C4" s="522" t="s">
        <v>56</v>
      </c>
      <c r="D4" s="522"/>
      <c r="E4" s="522"/>
      <c r="F4" s="522"/>
      <c r="G4" s="522"/>
      <c r="H4" s="522"/>
      <c r="I4" s="522"/>
      <c r="J4" s="522"/>
      <c r="K4" s="522"/>
      <c r="L4" s="522"/>
      <c r="M4" s="522"/>
      <c r="N4" s="522"/>
    </row>
    <row r="5" spans="3:14" s="108" customFormat="1" ht="12.75" customHeight="1">
      <c r="C5" s="44"/>
      <c r="D5" s="44"/>
      <c r="E5" s="44"/>
      <c r="F5" s="44"/>
      <c r="G5" s="44"/>
      <c r="H5" s="44"/>
      <c r="I5" s="44"/>
      <c r="J5" s="44"/>
      <c r="K5" s="44"/>
      <c r="L5" s="44"/>
      <c r="M5" s="44"/>
      <c r="N5" s="44"/>
    </row>
    <row r="6" spans="1:14" s="111" customFormat="1" ht="17.25" customHeight="1">
      <c r="A6" s="517" t="s">
        <v>3</v>
      </c>
      <c r="B6" s="517"/>
      <c r="C6" s="518" t="str">
        <f>'BS'!C6</f>
        <v>KULTŪRAS NAMA VIENKĀRŠOTA RENOVĀCIJA</v>
      </c>
      <c r="D6" s="518"/>
      <c r="E6" s="518"/>
      <c r="F6" s="518"/>
      <c r="G6" s="518"/>
      <c r="H6" s="518"/>
      <c r="I6" s="518"/>
      <c r="J6" s="518"/>
      <c r="K6" s="518"/>
      <c r="L6" s="518"/>
      <c r="M6" s="518"/>
      <c r="N6" s="518"/>
    </row>
    <row r="7" spans="1:14" s="111" customFormat="1" ht="17.25" customHeight="1">
      <c r="A7" s="517" t="s">
        <v>4</v>
      </c>
      <c r="B7" s="517"/>
      <c r="C7" s="518" t="str">
        <f>'BS'!C7</f>
        <v>KULTŪRAS NAMA VIENKĀRŠOTA RENOVĀCIJA</v>
      </c>
      <c r="D7" s="518"/>
      <c r="E7" s="518"/>
      <c r="F7" s="518"/>
      <c r="G7" s="518"/>
      <c r="H7" s="518"/>
      <c r="I7" s="518"/>
      <c r="J7" s="518"/>
      <c r="K7" s="518"/>
      <c r="L7" s="518"/>
      <c r="M7" s="518"/>
      <c r="N7" s="518"/>
    </row>
    <row r="8" spans="1:14" s="111" customFormat="1" ht="17.25" customHeight="1">
      <c r="A8" s="517" t="s">
        <v>5</v>
      </c>
      <c r="B8" s="517"/>
      <c r="C8" s="518" t="str">
        <f>'BS'!C8</f>
        <v>GAISMAS IELA 17, ĶEKAVA, ĶEKAVAS NOVADS</v>
      </c>
      <c r="D8" s="518"/>
      <c r="E8" s="518"/>
      <c r="F8" s="518"/>
      <c r="G8" s="518"/>
      <c r="H8" s="518"/>
      <c r="I8" s="518"/>
      <c r="J8" s="518"/>
      <c r="K8" s="518"/>
      <c r="L8" s="518"/>
      <c r="M8" s="518"/>
      <c r="N8" s="518"/>
    </row>
    <row r="9" spans="1:14" s="111" customFormat="1" ht="17.25" customHeight="1">
      <c r="A9" s="517"/>
      <c r="B9" s="517"/>
      <c r="C9" s="518"/>
      <c r="D9" s="518"/>
      <c r="E9" s="518"/>
      <c r="F9" s="518"/>
      <c r="G9" s="518"/>
      <c r="H9" s="518"/>
      <c r="I9" s="518"/>
      <c r="J9" s="518"/>
      <c r="K9" s="518"/>
      <c r="L9" s="518"/>
      <c r="M9" s="518"/>
      <c r="N9" s="518"/>
    </row>
    <row r="10" spans="1:14" s="108" customFormat="1" ht="17.25" customHeight="1">
      <c r="A10" s="514"/>
      <c r="B10" s="514"/>
      <c r="C10" s="515"/>
      <c r="D10" s="515"/>
      <c r="E10" s="515"/>
      <c r="F10" s="515"/>
      <c r="G10" s="515"/>
      <c r="H10" s="515"/>
      <c r="I10" s="515"/>
      <c r="J10" s="515"/>
      <c r="K10" s="515"/>
      <c r="L10" s="515"/>
      <c r="M10" s="515"/>
      <c r="N10" s="515"/>
    </row>
    <row r="11" spans="1:14" s="108" customFormat="1" ht="17.25" customHeight="1">
      <c r="A11" s="112"/>
      <c r="B11" s="112"/>
      <c r="C11" s="113"/>
      <c r="D11" s="113"/>
      <c r="E11" s="113"/>
      <c r="F11" s="113"/>
      <c r="G11" s="113"/>
      <c r="H11" s="113"/>
      <c r="I11" s="113"/>
      <c r="J11" s="113"/>
      <c r="K11" s="113"/>
      <c r="L11" s="113"/>
      <c r="M11" s="113"/>
      <c r="N11" s="113"/>
    </row>
    <row r="12" spans="1:14" s="108" customFormat="1" ht="17.25" customHeight="1">
      <c r="A12" s="112"/>
      <c r="B12" s="112"/>
      <c r="C12" s="113"/>
      <c r="D12" s="113"/>
      <c r="E12" s="113"/>
      <c r="F12" s="113"/>
      <c r="G12" s="113"/>
      <c r="H12" s="113"/>
      <c r="I12" s="113"/>
      <c r="J12" s="113"/>
      <c r="K12" s="113"/>
      <c r="L12" s="113"/>
      <c r="M12" s="113"/>
      <c r="N12" s="113"/>
    </row>
    <row r="13" spans="1:16" s="108" customFormat="1" ht="17.25" customHeight="1">
      <c r="A13" s="514" t="s">
        <v>99</v>
      </c>
      <c r="B13" s="514"/>
      <c r="C13" s="514"/>
      <c r="D13" s="514"/>
      <c r="E13" s="514"/>
      <c r="F13" s="514"/>
      <c r="G13" s="514"/>
      <c r="H13" s="113"/>
      <c r="I13" s="113"/>
      <c r="J13" s="113"/>
      <c r="K13" s="515" t="s">
        <v>100</v>
      </c>
      <c r="L13" s="515"/>
      <c r="M13" s="515"/>
      <c r="N13" s="516">
        <f>P26</f>
        <v>0</v>
      </c>
      <c r="O13" s="516"/>
      <c r="P13" s="110" t="s">
        <v>395</v>
      </c>
    </row>
    <row r="14" spans="2:6" ht="12.75">
      <c r="B14" s="105"/>
      <c r="C14" s="105"/>
      <c r="D14" s="105"/>
      <c r="E14" s="105"/>
      <c r="F14" s="105"/>
    </row>
    <row r="15" spans="2:16" ht="12.75" customHeight="1">
      <c r="B15" s="105"/>
      <c r="C15" s="105"/>
      <c r="D15" s="105"/>
      <c r="E15" s="105"/>
      <c r="F15" s="105"/>
      <c r="I15" s="513" t="s">
        <v>101</v>
      </c>
      <c r="J15" s="513"/>
      <c r="K15" s="513"/>
      <c r="L15" s="114"/>
      <c r="M15" s="114" t="s">
        <v>102</v>
      </c>
      <c r="N15" s="114"/>
      <c r="O15" s="514"/>
      <c r="P15" s="514"/>
    </row>
    <row r="16" spans="2:6" ht="15" customHeight="1" thickBot="1">
      <c r="B16" s="105"/>
      <c r="C16" s="105"/>
      <c r="D16" s="105"/>
      <c r="E16" s="105"/>
      <c r="F16" s="105"/>
    </row>
    <row r="17" spans="1:20" s="326" customFormat="1" ht="13.5" thickBot="1">
      <c r="A17" s="494" t="s">
        <v>8</v>
      </c>
      <c r="B17" s="494" t="s">
        <v>104</v>
      </c>
      <c r="C17" s="497" t="s">
        <v>105</v>
      </c>
      <c r="D17" s="494" t="s">
        <v>106</v>
      </c>
      <c r="E17" s="494" t="s">
        <v>107</v>
      </c>
      <c r="F17" s="496" t="s">
        <v>108</v>
      </c>
      <c r="G17" s="496"/>
      <c r="H17" s="496"/>
      <c r="I17" s="496"/>
      <c r="J17" s="496"/>
      <c r="K17" s="496"/>
      <c r="L17" s="496" t="s">
        <v>109</v>
      </c>
      <c r="M17" s="496"/>
      <c r="N17" s="496"/>
      <c r="O17" s="496"/>
      <c r="P17" s="496"/>
      <c r="Q17" s="325"/>
      <c r="R17" s="325"/>
      <c r="S17" s="325"/>
      <c r="T17" s="325"/>
    </row>
    <row r="18" spans="1:20" s="326" customFormat="1" ht="51.75" customHeight="1" thickBot="1">
      <c r="A18" s="495"/>
      <c r="B18" s="495"/>
      <c r="C18" s="498"/>
      <c r="D18" s="495"/>
      <c r="E18" s="495"/>
      <c r="F18" s="327" t="s">
        <v>110</v>
      </c>
      <c r="G18" s="328" t="s">
        <v>389</v>
      </c>
      <c r="H18" s="328" t="s">
        <v>390</v>
      </c>
      <c r="I18" s="328" t="s">
        <v>391</v>
      </c>
      <c r="J18" s="328" t="s">
        <v>392</v>
      </c>
      <c r="K18" s="327" t="s">
        <v>393</v>
      </c>
      <c r="L18" s="328" t="s">
        <v>111</v>
      </c>
      <c r="M18" s="328" t="s">
        <v>390</v>
      </c>
      <c r="N18" s="328" t="s">
        <v>391</v>
      </c>
      <c r="O18" s="328" t="s">
        <v>392</v>
      </c>
      <c r="P18" s="328" t="s">
        <v>394</v>
      </c>
      <c r="Q18" s="325"/>
      <c r="R18" s="325"/>
      <c r="S18" s="325"/>
      <c r="T18" s="325"/>
    </row>
    <row r="19" spans="1:20" s="326" customFormat="1" ht="13.5" thickBot="1">
      <c r="A19" s="329" t="s">
        <v>112</v>
      </c>
      <c r="B19" s="330" t="s">
        <v>74</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177"/>
      <c r="B20" s="178"/>
      <c r="C20" s="122" t="s">
        <v>230</v>
      </c>
      <c r="D20" s="123"/>
      <c r="E20" s="124"/>
      <c r="F20" s="125"/>
      <c r="G20" s="133"/>
      <c r="H20" s="125"/>
      <c r="I20" s="125"/>
      <c r="J20" s="125"/>
      <c r="K20" s="125"/>
      <c r="L20" s="125"/>
      <c r="M20" s="125"/>
      <c r="N20" s="125"/>
      <c r="O20" s="125"/>
      <c r="P20" s="126"/>
      <c r="Q20" s="198"/>
      <c r="R20" s="127"/>
      <c r="S20" s="127"/>
    </row>
    <row r="21" spans="1:17" ht="15" customHeight="1">
      <c r="A21" s="128">
        <v>1</v>
      </c>
      <c r="B21" s="197" t="s">
        <v>206</v>
      </c>
      <c r="C21" s="130" t="s">
        <v>207</v>
      </c>
      <c r="D21" s="131" t="s">
        <v>169</v>
      </c>
      <c r="E21" s="132">
        <v>63.2</v>
      </c>
      <c r="F21" s="133"/>
      <c r="G21" s="133"/>
      <c r="H21" s="133"/>
      <c r="I21" s="133"/>
      <c r="J21" s="133"/>
      <c r="K21" s="133"/>
      <c r="L21" s="133"/>
      <c r="M21" s="133"/>
      <c r="N21" s="133"/>
      <c r="O21" s="133"/>
      <c r="P21" s="134"/>
      <c r="Q21" s="127"/>
    </row>
    <row r="22" spans="1:17" ht="15" customHeight="1">
      <c r="A22" s="128">
        <v>2</v>
      </c>
      <c r="B22" s="197" t="s">
        <v>413</v>
      </c>
      <c r="C22" s="130" t="s">
        <v>414</v>
      </c>
      <c r="D22" s="131" t="s">
        <v>169</v>
      </c>
      <c r="E22" s="132">
        <v>108</v>
      </c>
      <c r="F22" s="133"/>
      <c r="G22" s="133"/>
      <c r="H22" s="133"/>
      <c r="I22" s="133"/>
      <c r="J22" s="133"/>
      <c r="K22" s="133"/>
      <c r="L22" s="133"/>
      <c r="M22" s="133"/>
      <c r="N22" s="133"/>
      <c r="O22" s="133"/>
      <c r="P22" s="134"/>
      <c r="Q22" s="127"/>
    </row>
    <row r="23" spans="1:19" ht="30.75" customHeight="1" thickBot="1">
      <c r="A23" s="128">
        <v>3</v>
      </c>
      <c r="B23" s="129" t="s">
        <v>206</v>
      </c>
      <c r="C23" s="135" t="s">
        <v>405</v>
      </c>
      <c r="D23" s="136" t="s">
        <v>169</v>
      </c>
      <c r="E23" s="137">
        <v>11</v>
      </c>
      <c r="F23" s="133"/>
      <c r="G23" s="133"/>
      <c r="H23" s="133"/>
      <c r="I23" s="133"/>
      <c r="J23" s="133"/>
      <c r="K23" s="133"/>
      <c r="L23" s="133"/>
      <c r="M23" s="133"/>
      <c r="N23" s="133"/>
      <c r="O23" s="133"/>
      <c r="P23" s="134"/>
      <c r="R23" s="127"/>
      <c r="S23" s="127"/>
    </row>
    <row r="24" spans="1:16" ht="16.5" customHeight="1">
      <c r="A24" s="138"/>
      <c r="B24" s="139"/>
      <c r="C24" s="509" t="s">
        <v>48</v>
      </c>
      <c r="D24" s="509"/>
      <c r="E24" s="509"/>
      <c r="F24" s="509"/>
      <c r="G24" s="509"/>
      <c r="H24" s="509"/>
      <c r="I24" s="509"/>
      <c r="J24" s="509"/>
      <c r="K24" s="509"/>
      <c r="L24" s="140">
        <f>SUM(L20:L23)</f>
        <v>0</v>
      </c>
      <c r="M24" s="140">
        <f>SUM(M20:M23)</f>
        <v>0</v>
      </c>
      <c r="N24" s="140">
        <f>SUM(N20:N23)</f>
        <v>0</v>
      </c>
      <c r="O24" s="140">
        <f>SUM(O20:O23)</f>
        <v>0</v>
      </c>
      <c r="P24" s="141">
        <f>SUM(P20:P23)</f>
        <v>0</v>
      </c>
    </row>
    <row r="25" spans="1:16" ht="15.75" customHeight="1">
      <c r="A25" s="142"/>
      <c r="C25" s="510" t="s">
        <v>141</v>
      </c>
      <c r="D25" s="510"/>
      <c r="E25" s="510"/>
      <c r="F25" s="510"/>
      <c r="G25" s="510"/>
      <c r="H25" s="510"/>
      <c r="I25" s="510"/>
      <c r="J25" s="510"/>
      <c r="K25" s="510"/>
      <c r="L25" s="143"/>
      <c r="M25" s="143"/>
      <c r="N25" s="143">
        <f>N24*0.03</f>
        <v>0</v>
      </c>
      <c r="O25" s="143"/>
      <c r="P25" s="144">
        <f>O25+N25</f>
        <v>0</v>
      </c>
    </row>
    <row r="26" spans="1:16" ht="15.75" customHeight="1">
      <c r="A26" s="145"/>
      <c r="B26" s="146"/>
      <c r="C26" s="511" t="s">
        <v>142</v>
      </c>
      <c r="D26" s="511"/>
      <c r="E26" s="511"/>
      <c r="F26" s="511"/>
      <c r="G26" s="511"/>
      <c r="H26" s="511"/>
      <c r="I26" s="511"/>
      <c r="J26" s="511"/>
      <c r="K26" s="511"/>
      <c r="L26" s="147"/>
      <c r="M26" s="147">
        <f>M24+M25</f>
        <v>0</v>
      </c>
      <c r="N26" s="147">
        <f>N24+N25</f>
        <v>0</v>
      </c>
      <c r="O26" s="147">
        <f>O24+O25</f>
        <v>0</v>
      </c>
      <c r="P26" s="148">
        <f>P24+P25</f>
        <v>0</v>
      </c>
    </row>
    <row r="27" spans="1:16" s="273" customFormat="1" ht="15.75" customHeight="1">
      <c r="A27" s="500"/>
      <c r="B27" s="500"/>
      <c r="C27" s="500"/>
      <c r="D27" s="500"/>
      <c r="E27" s="149"/>
      <c r="F27" s="150"/>
      <c r="G27" s="151"/>
      <c r="H27" s="151"/>
      <c r="I27" s="151"/>
      <c r="J27" s="152"/>
      <c r="K27" s="512" t="s">
        <v>48</v>
      </c>
      <c r="L27" s="512"/>
      <c r="M27" s="512"/>
      <c r="N27" s="512"/>
      <c r="O27" s="153"/>
      <c r="P27" s="154">
        <f>P26</f>
        <v>0</v>
      </c>
    </row>
    <row r="28" spans="1:16" s="273" customFormat="1" ht="15.75" customHeight="1">
      <c r="A28" s="506"/>
      <c r="B28" s="506"/>
      <c r="C28" s="506"/>
      <c r="D28" s="506"/>
      <c r="E28" s="506"/>
      <c r="F28" s="506"/>
      <c r="G28" s="506"/>
      <c r="H28" s="506"/>
      <c r="I28" s="506"/>
      <c r="J28" s="152"/>
      <c r="K28" s="505" t="s">
        <v>143</v>
      </c>
      <c r="L28" s="505"/>
      <c r="M28" s="505"/>
      <c r="N28" s="505"/>
      <c r="O28" s="156">
        <v>0.01</v>
      </c>
      <c r="P28" s="157">
        <f>P27*0.01</f>
        <v>0</v>
      </c>
    </row>
    <row r="29" spans="1:16" s="273" customFormat="1" ht="15.75" customHeight="1">
      <c r="A29" s="507"/>
      <c r="B29" s="507"/>
      <c r="C29" s="507"/>
      <c r="D29" s="507"/>
      <c r="E29" s="158"/>
      <c r="F29" s="159"/>
      <c r="G29" s="160"/>
      <c r="H29" s="160"/>
      <c r="I29" s="160"/>
      <c r="J29" s="152"/>
      <c r="K29" s="508" t="s">
        <v>144</v>
      </c>
      <c r="L29" s="508"/>
      <c r="M29" s="508"/>
      <c r="N29" s="508"/>
      <c r="O29" s="161"/>
      <c r="P29" s="157"/>
    </row>
    <row r="30" spans="1:16" s="273" customFormat="1" ht="15.75" customHeight="1">
      <c r="A30" s="500"/>
      <c r="B30" s="500"/>
      <c r="C30" s="500"/>
      <c r="D30" s="500"/>
      <c r="E30" s="162"/>
      <c r="F30" s="159"/>
      <c r="G30" s="160"/>
      <c r="H30" s="160"/>
      <c r="I30" s="160"/>
      <c r="J30" s="152"/>
      <c r="K30" s="505" t="s">
        <v>145</v>
      </c>
      <c r="L30" s="505"/>
      <c r="M30" s="505"/>
      <c r="N30" s="505"/>
      <c r="O30" s="156">
        <v>0.01</v>
      </c>
      <c r="P30" s="157">
        <f>P27*0.01</f>
        <v>0</v>
      </c>
    </row>
    <row r="31" spans="1:16" s="273" customFormat="1" ht="15.75" customHeight="1">
      <c r="A31" s="500"/>
      <c r="B31" s="500"/>
      <c r="C31" s="500"/>
      <c r="D31" s="500"/>
      <c r="E31" s="163"/>
      <c r="F31" s="159"/>
      <c r="G31" s="160"/>
      <c r="H31" s="160"/>
      <c r="I31" s="160"/>
      <c r="J31" s="152"/>
      <c r="K31" s="505" t="s">
        <v>146</v>
      </c>
      <c r="L31" s="505"/>
      <c r="M31" s="505"/>
      <c r="N31" s="505"/>
      <c r="O31" s="164">
        <v>0.2409</v>
      </c>
      <c r="P31" s="157">
        <f>M26*0.2409</f>
        <v>0</v>
      </c>
    </row>
    <row r="32" spans="1:16" s="273" customFormat="1" ht="15.75" customHeight="1">
      <c r="A32" s="500"/>
      <c r="B32" s="500"/>
      <c r="C32" s="500"/>
      <c r="D32" s="500"/>
      <c r="E32" s="165"/>
      <c r="F32" s="166"/>
      <c r="G32" s="160"/>
      <c r="H32" s="160"/>
      <c r="I32" s="160"/>
      <c r="J32" s="152"/>
      <c r="K32" s="505" t="s">
        <v>147</v>
      </c>
      <c r="L32" s="505"/>
      <c r="M32" s="505"/>
      <c r="N32" s="505"/>
      <c r="O32" s="167"/>
      <c r="P32" s="168">
        <f>((P31+P30)+P28)+P27</f>
        <v>0</v>
      </c>
    </row>
    <row r="33" spans="1:16" s="273" customFormat="1" ht="15.75" customHeight="1">
      <c r="A33" s="500"/>
      <c r="B33" s="500"/>
      <c r="C33" s="500"/>
      <c r="D33" s="500"/>
      <c r="J33" s="152"/>
      <c r="K33" s="505" t="s">
        <v>148</v>
      </c>
      <c r="L33" s="505"/>
      <c r="M33" s="505"/>
      <c r="N33" s="505"/>
      <c r="O33" s="164">
        <v>0.21</v>
      </c>
      <c r="P33" s="157">
        <f>P32*O33</f>
        <v>0</v>
      </c>
    </row>
    <row r="34" spans="1:16" s="273" customFormat="1" ht="15.75" customHeight="1">
      <c r="A34" s="500"/>
      <c r="B34" s="500"/>
      <c r="C34" s="500"/>
      <c r="D34" s="500"/>
      <c r="E34" s="169"/>
      <c r="J34" s="152"/>
      <c r="K34" s="501" t="s">
        <v>149</v>
      </c>
      <c r="L34" s="501"/>
      <c r="M34" s="501"/>
      <c r="N34" s="501"/>
      <c r="O34" s="170"/>
      <c r="P34" s="171">
        <f>P33+P32</f>
        <v>0</v>
      </c>
    </row>
    <row r="35" spans="3:5" s="108" customFormat="1" ht="12.75">
      <c r="C35" s="109"/>
      <c r="D35" s="109"/>
      <c r="E35" s="109"/>
    </row>
    <row r="36" spans="1:15" s="108" customFormat="1" ht="12.75">
      <c r="A36" s="499" t="s">
        <v>49</v>
      </c>
      <c r="B36" s="499"/>
      <c r="C36" s="173"/>
      <c r="D36" s="502"/>
      <c r="E36" s="502"/>
      <c r="G36" s="499" t="s">
        <v>150</v>
      </c>
      <c r="H36" s="499"/>
      <c r="I36" s="503"/>
      <c r="J36" s="503"/>
      <c r="K36" s="503"/>
      <c r="L36" s="503"/>
      <c r="M36" s="503"/>
      <c r="N36" s="504"/>
      <c r="O36" s="504"/>
    </row>
    <row r="37" spans="3:11" s="108" customFormat="1" ht="12.75">
      <c r="C37" s="67" t="s">
        <v>50</v>
      </c>
      <c r="D37" s="109"/>
      <c r="E37" s="109"/>
      <c r="K37" s="67" t="s">
        <v>50</v>
      </c>
    </row>
    <row r="38" spans="3:5" s="108" customFormat="1" ht="12.75">
      <c r="C38" s="109"/>
      <c r="D38" s="109"/>
      <c r="E38" s="109"/>
    </row>
    <row r="39" spans="1:5" s="108" customFormat="1" ht="12.75">
      <c r="A39" s="499" t="s">
        <v>51</v>
      </c>
      <c r="B39" s="499"/>
      <c r="C39" s="109"/>
      <c r="D39" s="109"/>
      <c r="E39" s="109"/>
    </row>
    <row r="40" spans="3:5" s="108" customFormat="1" ht="12.75">
      <c r="C40" s="109"/>
      <c r="D40" s="109"/>
      <c r="E40" s="109"/>
    </row>
    <row r="41" spans="3:5" s="108" customFormat="1" ht="12.75">
      <c r="C41" s="109"/>
      <c r="D41" s="109"/>
      <c r="E41" s="109"/>
    </row>
    <row r="42" spans="3:5" s="108" customFormat="1" ht="12.75">
      <c r="C42" s="109"/>
      <c r="D42" s="109"/>
      <c r="E42" s="109"/>
    </row>
    <row r="43" spans="3:5" s="108" customFormat="1" ht="12.75">
      <c r="C43" s="109"/>
      <c r="D43" s="109"/>
      <c r="E43" s="109"/>
    </row>
    <row r="44" spans="3:5" s="108" customFormat="1" ht="12.75">
      <c r="C44" s="109"/>
      <c r="D44" s="109"/>
      <c r="E44" s="109"/>
    </row>
    <row r="45" spans="3:5" s="108" customFormat="1" ht="12.75">
      <c r="C45" s="109"/>
      <c r="D45" s="109"/>
      <c r="E45" s="109"/>
    </row>
    <row r="46" spans="3:5" s="108" customFormat="1" ht="12.75">
      <c r="C46" s="109"/>
      <c r="D46" s="109"/>
      <c r="E46" s="109"/>
    </row>
    <row r="47" spans="3:5" s="108" customFormat="1" ht="12.75">
      <c r="C47" s="109"/>
      <c r="D47" s="109"/>
      <c r="E47" s="109"/>
    </row>
    <row r="48" spans="3:5" s="108" customFormat="1" ht="12.75">
      <c r="C48" s="109"/>
      <c r="D48" s="109"/>
      <c r="E48" s="109"/>
    </row>
    <row r="49" spans="3:5" s="108" customFormat="1" ht="12.75">
      <c r="C49" s="109"/>
      <c r="D49" s="109"/>
      <c r="E49" s="109"/>
    </row>
    <row r="50" spans="3:5" s="108" customFormat="1" ht="12.75">
      <c r="C50" s="109"/>
      <c r="D50" s="109"/>
      <c r="E50" s="109"/>
    </row>
    <row r="51" spans="3:5" s="108" customFormat="1" ht="12.75">
      <c r="C51" s="109"/>
      <c r="D51" s="109"/>
      <c r="E51" s="109"/>
    </row>
    <row r="52" spans="3:5" s="108" customFormat="1" ht="12.75">
      <c r="C52" s="109"/>
      <c r="D52" s="109"/>
      <c r="E52" s="109"/>
    </row>
    <row r="53" spans="3:5" s="108" customFormat="1" ht="12.75">
      <c r="C53" s="109"/>
      <c r="D53" s="109"/>
      <c r="E53" s="109"/>
    </row>
    <row r="54" spans="3:5" s="108" customFormat="1" ht="12.75">
      <c r="C54" s="109"/>
      <c r="D54" s="109"/>
      <c r="E54" s="109"/>
    </row>
    <row r="55" spans="3:5" s="108" customFormat="1" ht="12.75">
      <c r="C55" s="109"/>
      <c r="D55" s="109"/>
      <c r="E55" s="109"/>
    </row>
    <row r="56" spans="3:5" s="108" customFormat="1" ht="12.75">
      <c r="C56" s="109"/>
      <c r="D56" s="109"/>
      <c r="E56" s="109"/>
    </row>
    <row r="57" spans="3:5" s="108" customFormat="1" ht="12.75">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sheetData>
  <sheetProtection/>
  <mergeCells count="51">
    <mergeCell ref="A33:D33"/>
    <mergeCell ref="K33:N33"/>
    <mergeCell ref="A39:B39"/>
    <mergeCell ref="A34:D34"/>
    <mergeCell ref="K34:N34"/>
    <mergeCell ref="A36:B36"/>
    <mergeCell ref="D36:E36"/>
    <mergeCell ref="G36:H36"/>
    <mergeCell ref="I36:M36"/>
    <mergeCell ref="N36:O36"/>
    <mergeCell ref="A31:D31"/>
    <mergeCell ref="K31:N31"/>
    <mergeCell ref="A32:D32"/>
    <mergeCell ref="K32:N32"/>
    <mergeCell ref="A29:D29"/>
    <mergeCell ref="K29:N29"/>
    <mergeCell ref="A30:D30"/>
    <mergeCell ref="K30:N30"/>
    <mergeCell ref="C26:K26"/>
    <mergeCell ref="A27:D27"/>
    <mergeCell ref="K27:N27"/>
    <mergeCell ref="A28:I28"/>
    <mergeCell ref="K28:N28"/>
    <mergeCell ref="I15:K15"/>
    <mergeCell ref="O15:P15"/>
    <mergeCell ref="C24:K24"/>
    <mergeCell ref="C25:K25"/>
    <mergeCell ref="E17:E18"/>
    <mergeCell ref="F17:K17"/>
    <mergeCell ref="L17:P17"/>
    <mergeCell ref="A10:B10"/>
    <mergeCell ref="C10:N10"/>
    <mergeCell ref="A13:G13"/>
    <mergeCell ref="K13:M13"/>
    <mergeCell ref="N13:O13"/>
    <mergeCell ref="A8:B8"/>
    <mergeCell ref="C8:N8"/>
    <mergeCell ref="A9:B9"/>
    <mergeCell ref="C9:N9"/>
    <mergeCell ref="A6:B6"/>
    <mergeCell ref="C6:N6"/>
    <mergeCell ref="A7:B7"/>
    <mergeCell ref="C7:N7"/>
    <mergeCell ref="O1:P1"/>
    <mergeCell ref="D2:H2"/>
    <mergeCell ref="C3:N3"/>
    <mergeCell ref="C4:N4"/>
    <mergeCell ref="A17:A18"/>
    <mergeCell ref="B17:B18"/>
    <mergeCell ref="C17:C18"/>
    <mergeCell ref="D17:D18"/>
  </mergeCells>
  <printOptions/>
  <pageMargins left="0.35" right="0.5597222222222222" top="0.5201388888888889" bottom="0.5097222222222222" header="0.5118055555555555" footer="0.5118055555555555"/>
  <pageSetup horizontalDpi="300" verticalDpi="300" orientation="landscape" paperSize="9" scale="95" r:id="rId1"/>
</worksheet>
</file>

<file path=xl/worksheets/sheet15.xml><?xml version="1.0" encoding="utf-8"?>
<worksheet xmlns="http://schemas.openxmlformats.org/spreadsheetml/2006/main" xmlns:r="http://schemas.openxmlformats.org/officeDocument/2006/relationships">
  <dimension ref="A1:T173"/>
  <sheetViews>
    <sheetView view="pageBreakPreview" zoomScale="75" zoomScaleSheetLayoutView="75" zoomScalePageLayoutView="0" workbookViewId="0" topLeftCell="A7">
      <selection activeCell="A27" sqref="A27:E27"/>
    </sheetView>
  </sheetViews>
  <sheetFormatPr defaultColWidth="9.140625" defaultRowHeight="12.75"/>
  <cols>
    <col min="1" max="1" width="4.140625" style="105" customWidth="1"/>
    <col min="2" max="2" width="11.7109375" style="106" customWidth="1"/>
    <col min="3" max="3" width="32.28125" style="107" customWidth="1"/>
    <col min="4" max="4" width="7.57421875" style="107" customWidth="1"/>
    <col min="5" max="5" width="7.28125" style="107" customWidth="1"/>
    <col min="6" max="6" width="5.7109375" style="106" customWidth="1"/>
    <col min="7" max="7" width="5.421875" style="105" customWidth="1"/>
    <col min="8" max="8" width="6.7109375" style="105" customWidth="1"/>
    <col min="9" max="9" width="8.00390625" style="105" customWidth="1"/>
    <col min="10" max="10" width="6.00390625" style="105" customWidth="1"/>
    <col min="11" max="11" width="7.00390625" style="105" customWidth="1"/>
    <col min="12" max="13" width="8.28125" style="105" customWidth="1"/>
    <col min="14" max="14" width="8.421875" style="105" customWidth="1"/>
    <col min="15" max="15" width="8.140625" style="212" customWidth="1"/>
    <col min="16" max="16" width="9.8515625" style="212" customWidth="1"/>
    <col min="17" max="16384" width="9.140625" style="212" customWidth="1"/>
  </cols>
  <sheetData>
    <row r="1" spans="1:16" s="213" customFormat="1" ht="18" customHeight="1">
      <c r="A1" s="108"/>
      <c r="B1" s="108"/>
      <c r="C1" s="109"/>
      <c r="D1" s="109"/>
      <c r="E1" s="109"/>
      <c r="F1" s="108"/>
      <c r="G1" s="108"/>
      <c r="H1" s="108"/>
      <c r="I1" s="108"/>
      <c r="J1" s="108"/>
      <c r="K1" s="108"/>
      <c r="L1" s="108"/>
      <c r="M1" s="108"/>
      <c r="N1" s="108"/>
      <c r="O1" s="558" t="s">
        <v>97</v>
      </c>
      <c r="P1" s="558"/>
    </row>
    <row r="2" spans="1:14" s="213" customFormat="1" ht="18" customHeight="1">
      <c r="A2" s="108"/>
      <c r="B2" s="108"/>
      <c r="C2" s="109"/>
      <c r="D2" s="520" t="s">
        <v>98</v>
      </c>
      <c r="E2" s="520"/>
      <c r="F2" s="520"/>
      <c r="G2" s="520"/>
      <c r="H2" s="520"/>
      <c r="I2" s="110" t="s">
        <v>372</v>
      </c>
      <c r="J2" s="108"/>
      <c r="K2" s="108"/>
      <c r="L2" s="108"/>
      <c r="M2" s="108"/>
      <c r="N2" s="108"/>
    </row>
    <row r="3" spans="1:14" s="213" customFormat="1" ht="18" customHeight="1">
      <c r="A3" s="108"/>
      <c r="B3" s="108"/>
      <c r="C3" s="521" t="s">
        <v>90</v>
      </c>
      <c r="D3" s="521"/>
      <c r="E3" s="521"/>
      <c r="F3" s="521"/>
      <c r="G3" s="521"/>
      <c r="H3" s="521"/>
      <c r="I3" s="521"/>
      <c r="J3" s="521"/>
      <c r="K3" s="521"/>
      <c r="L3" s="521"/>
      <c r="M3" s="521"/>
      <c r="N3" s="521"/>
    </row>
    <row r="4" spans="1:14" s="213" customFormat="1" ht="12.75" customHeight="1">
      <c r="A4" s="108"/>
      <c r="B4" s="108"/>
      <c r="C4" s="522" t="s">
        <v>56</v>
      </c>
      <c r="D4" s="522"/>
      <c r="E4" s="522"/>
      <c r="F4" s="522"/>
      <c r="G4" s="522"/>
      <c r="H4" s="522"/>
      <c r="I4" s="522"/>
      <c r="J4" s="522"/>
      <c r="K4" s="522"/>
      <c r="L4" s="522"/>
      <c r="M4" s="522"/>
      <c r="N4" s="522"/>
    </row>
    <row r="5" spans="1:14" s="213" customFormat="1" ht="12.75" customHeight="1">
      <c r="A5" s="108"/>
      <c r="B5" s="108"/>
      <c r="C5" s="44"/>
      <c r="D5" s="44"/>
      <c r="E5" s="44"/>
      <c r="F5" s="44"/>
      <c r="G5" s="44"/>
      <c r="H5" s="44"/>
      <c r="I5" s="44"/>
      <c r="J5" s="44"/>
      <c r="K5" s="44"/>
      <c r="L5" s="44"/>
      <c r="M5" s="44"/>
      <c r="N5" s="44"/>
    </row>
    <row r="6" spans="1:14" s="214" customFormat="1" ht="17.25" customHeight="1">
      <c r="A6" s="517" t="s">
        <v>3</v>
      </c>
      <c r="B6" s="517"/>
      <c r="C6" s="518" t="str">
        <f>'BS'!C6</f>
        <v>KULTŪRAS NAMA VIENKĀRŠOTA RENOVĀCIJA</v>
      </c>
      <c r="D6" s="518"/>
      <c r="E6" s="518"/>
      <c r="F6" s="518"/>
      <c r="G6" s="518"/>
      <c r="H6" s="518"/>
      <c r="I6" s="518"/>
      <c r="J6" s="518"/>
      <c r="K6" s="518"/>
      <c r="L6" s="518"/>
      <c r="M6" s="518"/>
      <c r="N6" s="518"/>
    </row>
    <row r="7" spans="1:14" s="214" customFormat="1" ht="17.25" customHeight="1">
      <c r="A7" s="517" t="s">
        <v>4</v>
      </c>
      <c r="B7" s="517"/>
      <c r="C7" s="518" t="str">
        <f>'BS'!C7</f>
        <v>KULTŪRAS NAMA VIENKĀRŠOTA RENOVĀCIJA</v>
      </c>
      <c r="D7" s="518"/>
      <c r="E7" s="518"/>
      <c r="F7" s="518"/>
      <c r="G7" s="518"/>
      <c r="H7" s="518"/>
      <c r="I7" s="518"/>
      <c r="J7" s="518"/>
      <c r="K7" s="518"/>
      <c r="L7" s="518"/>
      <c r="M7" s="518"/>
      <c r="N7" s="518"/>
    </row>
    <row r="8" spans="1:14" s="214" customFormat="1" ht="17.25" customHeight="1">
      <c r="A8" s="517" t="s">
        <v>5</v>
      </c>
      <c r="B8" s="517"/>
      <c r="C8" s="518" t="str">
        <f>'BS'!C8</f>
        <v>GAISMAS IELA 17, ĶEKAVA, ĶEKAVAS NOVADS</v>
      </c>
      <c r="D8" s="518"/>
      <c r="E8" s="518"/>
      <c r="F8" s="518"/>
      <c r="G8" s="518"/>
      <c r="H8" s="518"/>
      <c r="I8" s="518"/>
      <c r="J8" s="518"/>
      <c r="K8" s="518"/>
      <c r="L8" s="518"/>
      <c r="M8" s="518"/>
      <c r="N8" s="518"/>
    </row>
    <row r="9" spans="1:14" s="214" customFormat="1" ht="17.25" customHeight="1">
      <c r="A9" s="517"/>
      <c r="B9" s="517"/>
      <c r="C9" s="518"/>
      <c r="D9" s="518"/>
      <c r="E9" s="518"/>
      <c r="F9" s="518"/>
      <c r="G9" s="518"/>
      <c r="H9" s="518"/>
      <c r="I9" s="518"/>
      <c r="J9" s="518"/>
      <c r="K9" s="518"/>
      <c r="L9" s="518"/>
      <c r="M9" s="518"/>
      <c r="N9" s="518"/>
    </row>
    <row r="10" spans="1:14" s="214" customFormat="1" ht="17.25" customHeight="1">
      <c r="A10" s="517"/>
      <c r="B10" s="517"/>
      <c r="C10" s="518"/>
      <c r="D10" s="518"/>
      <c r="E10" s="518"/>
      <c r="F10" s="518"/>
      <c r="G10" s="518"/>
      <c r="H10" s="518"/>
      <c r="I10" s="518"/>
      <c r="J10" s="518"/>
      <c r="K10" s="518"/>
      <c r="L10" s="518"/>
      <c r="M10" s="518"/>
      <c r="N10" s="518"/>
    </row>
    <row r="11" spans="1:14" s="213" customFormat="1" ht="17.25" customHeight="1">
      <c r="A11" s="112"/>
      <c r="B11" s="112"/>
      <c r="C11" s="113"/>
      <c r="D11" s="113"/>
      <c r="E11" s="113"/>
      <c r="F11" s="113"/>
      <c r="G11" s="113"/>
      <c r="H11" s="113"/>
      <c r="I11" s="113"/>
      <c r="J11" s="113"/>
      <c r="K11" s="113"/>
      <c r="L11" s="113"/>
      <c r="M11" s="113"/>
      <c r="N11" s="113"/>
    </row>
    <row r="12" spans="1:14" s="213" customFormat="1" ht="17.25" customHeight="1">
      <c r="A12" s="112"/>
      <c r="B12" s="112"/>
      <c r="C12" s="113"/>
      <c r="D12" s="113"/>
      <c r="E12" s="113"/>
      <c r="F12" s="113"/>
      <c r="G12" s="113"/>
      <c r="H12" s="113"/>
      <c r="I12" s="113"/>
      <c r="J12" s="113"/>
      <c r="K12" s="113"/>
      <c r="L12" s="113"/>
      <c r="M12" s="113"/>
      <c r="N12" s="113"/>
    </row>
    <row r="13" spans="1:16" s="213" customFormat="1" ht="17.25" customHeight="1">
      <c r="A13" s="514" t="s">
        <v>352</v>
      </c>
      <c r="B13" s="514"/>
      <c r="C13" s="514"/>
      <c r="D13" s="514"/>
      <c r="E13" s="514"/>
      <c r="F13" s="514"/>
      <c r="G13" s="514"/>
      <c r="H13" s="113"/>
      <c r="I13" s="113"/>
      <c r="J13" s="113"/>
      <c r="K13" s="515" t="s">
        <v>100</v>
      </c>
      <c r="L13" s="515"/>
      <c r="M13" s="515"/>
      <c r="N13" s="516">
        <f>P31</f>
        <v>0</v>
      </c>
      <c r="O13" s="516"/>
      <c r="P13" s="215" t="s">
        <v>395</v>
      </c>
    </row>
    <row r="14" spans="2:6" ht="12.75">
      <c r="B14" s="105"/>
      <c r="C14" s="105"/>
      <c r="D14" s="105"/>
      <c r="E14" s="105"/>
      <c r="F14" s="105"/>
    </row>
    <row r="15" spans="2:16" ht="12.75" customHeight="1">
      <c r="B15" s="105"/>
      <c r="C15" s="105"/>
      <c r="D15" s="105"/>
      <c r="E15" s="105"/>
      <c r="F15" s="105"/>
      <c r="I15" s="513" t="s">
        <v>101</v>
      </c>
      <c r="J15" s="513"/>
      <c r="K15" s="513"/>
      <c r="L15" s="114"/>
      <c r="M15" s="114" t="s">
        <v>102</v>
      </c>
      <c r="N15" s="114"/>
      <c r="O15" s="557"/>
      <c r="P15" s="557"/>
    </row>
    <row r="16" spans="2:6" ht="13.5" thickBot="1">
      <c r="B16" s="105"/>
      <c r="C16" s="105"/>
      <c r="D16" s="105"/>
      <c r="E16" s="105"/>
      <c r="F16" s="105"/>
    </row>
    <row r="17" spans="1:20" s="326" customFormat="1" ht="13.5" thickBot="1">
      <c r="A17" s="494" t="s">
        <v>8</v>
      </c>
      <c r="B17" s="494" t="s">
        <v>104</v>
      </c>
      <c r="C17" s="497" t="s">
        <v>105</v>
      </c>
      <c r="D17" s="494" t="s">
        <v>106</v>
      </c>
      <c r="E17" s="494" t="s">
        <v>107</v>
      </c>
      <c r="F17" s="496" t="s">
        <v>108</v>
      </c>
      <c r="G17" s="496"/>
      <c r="H17" s="496"/>
      <c r="I17" s="496"/>
      <c r="J17" s="496"/>
      <c r="K17" s="496"/>
      <c r="L17" s="496" t="s">
        <v>109</v>
      </c>
      <c r="M17" s="496"/>
      <c r="N17" s="496"/>
      <c r="O17" s="496"/>
      <c r="P17" s="496"/>
      <c r="Q17" s="325"/>
      <c r="R17" s="325"/>
      <c r="S17" s="325"/>
      <c r="T17" s="325"/>
    </row>
    <row r="18" spans="1:20" s="326" customFormat="1" ht="51.75" customHeight="1" thickBot="1">
      <c r="A18" s="495"/>
      <c r="B18" s="495"/>
      <c r="C18" s="498"/>
      <c r="D18" s="495"/>
      <c r="E18" s="495"/>
      <c r="F18" s="327" t="s">
        <v>110</v>
      </c>
      <c r="G18" s="328" t="s">
        <v>389</v>
      </c>
      <c r="H18" s="328" t="s">
        <v>390</v>
      </c>
      <c r="I18" s="328" t="s">
        <v>391</v>
      </c>
      <c r="J18" s="328" t="s">
        <v>392</v>
      </c>
      <c r="K18" s="327" t="s">
        <v>393</v>
      </c>
      <c r="L18" s="328" t="s">
        <v>111</v>
      </c>
      <c r="M18" s="328" t="s">
        <v>390</v>
      </c>
      <c r="N18" s="328" t="s">
        <v>391</v>
      </c>
      <c r="O18" s="328" t="s">
        <v>392</v>
      </c>
      <c r="P18" s="328" t="s">
        <v>394</v>
      </c>
      <c r="Q18" s="325"/>
      <c r="R18" s="325"/>
      <c r="S18" s="325"/>
      <c r="T18" s="325"/>
    </row>
    <row r="19" spans="1:20" s="326" customFormat="1" ht="13.5" thickBot="1">
      <c r="A19" s="329" t="s">
        <v>112</v>
      </c>
      <c r="B19" s="330" t="s">
        <v>74</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7" ht="14.25" customHeight="1">
      <c r="A20" s="128"/>
      <c r="B20" s="216"/>
      <c r="C20" s="217" t="s">
        <v>353</v>
      </c>
      <c r="D20" s="131"/>
      <c r="E20" s="132"/>
      <c r="F20" s="218"/>
      <c r="G20" s="218"/>
      <c r="H20" s="133"/>
      <c r="I20" s="133"/>
      <c r="J20" s="133"/>
      <c r="K20" s="133"/>
      <c r="L20" s="133"/>
      <c r="M20" s="133"/>
      <c r="N20" s="133"/>
      <c r="O20" s="218"/>
      <c r="P20" s="219"/>
      <c r="Q20" s="220"/>
    </row>
    <row r="21" spans="1:17" s="105" customFormat="1" ht="25.5" customHeight="1">
      <c r="A21" s="128">
        <v>1</v>
      </c>
      <c r="B21" s="197" t="s">
        <v>354</v>
      </c>
      <c r="C21" s="221" t="s">
        <v>355</v>
      </c>
      <c r="D21" s="131" t="s">
        <v>139</v>
      </c>
      <c r="E21" s="132">
        <v>2</v>
      </c>
      <c r="F21" s="133"/>
      <c r="G21" s="133"/>
      <c r="H21" s="133"/>
      <c r="I21" s="133"/>
      <c r="J21" s="133"/>
      <c r="K21" s="133"/>
      <c r="L21" s="133"/>
      <c r="M21" s="133"/>
      <c r="N21" s="133"/>
      <c r="O21" s="133"/>
      <c r="P21" s="134"/>
      <c r="Q21" s="127"/>
    </row>
    <row r="22" spans="1:18" s="105" customFormat="1" ht="25.5" customHeight="1">
      <c r="A22" s="128">
        <v>2</v>
      </c>
      <c r="B22" s="197" t="s">
        <v>354</v>
      </c>
      <c r="C22" s="221" t="s">
        <v>356</v>
      </c>
      <c r="D22" s="131" t="s">
        <v>139</v>
      </c>
      <c r="E22" s="132">
        <v>2</v>
      </c>
      <c r="F22" s="133"/>
      <c r="G22" s="133"/>
      <c r="H22" s="133"/>
      <c r="I22" s="133"/>
      <c r="J22" s="133"/>
      <c r="K22" s="133"/>
      <c r="L22" s="133"/>
      <c r="M22" s="133"/>
      <c r="N22" s="133"/>
      <c r="O22" s="133"/>
      <c r="P22" s="134"/>
      <c r="R22" s="127"/>
    </row>
    <row r="23" spans="1:18" s="105" customFormat="1" ht="25.5" customHeight="1">
      <c r="A23" s="128">
        <v>3</v>
      </c>
      <c r="B23" s="197" t="s">
        <v>354</v>
      </c>
      <c r="C23" s="221" t="s">
        <v>357</v>
      </c>
      <c r="D23" s="131" t="s">
        <v>139</v>
      </c>
      <c r="E23" s="132">
        <v>2</v>
      </c>
      <c r="F23" s="133"/>
      <c r="G23" s="133"/>
      <c r="H23" s="133"/>
      <c r="I23" s="133"/>
      <c r="J23" s="133"/>
      <c r="K23" s="133"/>
      <c r="L23" s="133"/>
      <c r="M23" s="133"/>
      <c r="N23" s="133"/>
      <c r="O23" s="133"/>
      <c r="P23" s="134"/>
      <c r="R23" s="127"/>
    </row>
    <row r="24" spans="1:17" s="105" customFormat="1" ht="25.5" customHeight="1">
      <c r="A24" s="128">
        <v>4</v>
      </c>
      <c r="B24" s="197" t="s">
        <v>354</v>
      </c>
      <c r="C24" s="221" t="s">
        <v>358</v>
      </c>
      <c r="D24" s="131" t="s">
        <v>139</v>
      </c>
      <c r="E24" s="132">
        <v>4</v>
      </c>
      <c r="F24" s="133"/>
      <c r="G24" s="133"/>
      <c r="H24" s="133"/>
      <c r="I24" s="133"/>
      <c r="J24" s="133"/>
      <c r="K24" s="133"/>
      <c r="L24" s="133"/>
      <c r="M24" s="133"/>
      <c r="N24" s="133"/>
      <c r="O24" s="133"/>
      <c r="P24" s="134"/>
      <c r="Q24" s="127"/>
    </row>
    <row r="25" spans="1:18" s="105" customFormat="1" ht="25.5" customHeight="1">
      <c r="A25" s="128">
        <v>5</v>
      </c>
      <c r="B25" s="197" t="s">
        <v>354</v>
      </c>
      <c r="C25" s="221" t="s">
        <v>359</v>
      </c>
      <c r="D25" s="131" t="s">
        <v>139</v>
      </c>
      <c r="E25" s="132">
        <v>9</v>
      </c>
      <c r="F25" s="133"/>
      <c r="G25" s="133"/>
      <c r="H25" s="133"/>
      <c r="I25" s="133"/>
      <c r="J25" s="133"/>
      <c r="K25" s="133"/>
      <c r="L25" s="133"/>
      <c r="M25" s="133"/>
      <c r="N25" s="133"/>
      <c r="O25" s="133"/>
      <c r="P25" s="134"/>
      <c r="R25" s="127"/>
    </row>
    <row r="26" spans="1:18" s="105" customFormat="1" ht="50.25" customHeight="1">
      <c r="A26" s="128">
        <v>6</v>
      </c>
      <c r="B26" s="197" t="s">
        <v>354</v>
      </c>
      <c r="C26" s="221" t="s">
        <v>360</v>
      </c>
      <c r="D26" s="131" t="s">
        <v>139</v>
      </c>
      <c r="E26" s="132">
        <v>1</v>
      </c>
      <c r="F26" s="133"/>
      <c r="G26" s="133"/>
      <c r="H26" s="133"/>
      <c r="I26" s="133"/>
      <c r="J26" s="133"/>
      <c r="K26" s="133"/>
      <c r="L26" s="133"/>
      <c r="M26" s="133"/>
      <c r="N26" s="133"/>
      <c r="O26" s="133"/>
      <c r="P26" s="134"/>
      <c r="R26" s="127"/>
    </row>
    <row r="27" spans="1:18" ht="33" customHeight="1">
      <c r="A27" s="128">
        <v>7</v>
      </c>
      <c r="B27" s="197" t="s">
        <v>354</v>
      </c>
      <c r="C27" s="130" t="s">
        <v>407</v>
      </c>
      <c r="D27" s="131" t="s">
        <v>139</v>
      </c>
      <c r="E27" s="132">
        <v>20</v>
      </c>
      <c r="F27" s="218"/>
      <c r="G27" s="133"/>
      <c r="H27" s="133"/>
      <c r="I27" s="133"/>
      <c r="J27" s="133"/>
      <c r="K27" s="133"/>
      <c r="L27" s="133"/>
      <c r="M27" s="133"/>
      <c r="N27" s="133"/>
      <c r="O27" s="218"/>
      <c r="P27" s="219"/>
      <c r="R27" s="220"/>
    </row>
    <row r="28" spans="1:17" ht="14.25" customHeight="1">
      <c r="A28" s="128"/>
      <c r="B28" s="216"/>
      <c r="C28" s="135"/>
      <c r="D28" s="136"/>
      <c r="E28" s="137"/>
      <c r="F28" s="218"/>
      <c r="G28" s="218"/>
      <c r="H28" s="133"/>
      <c r="I28" s="133"/>
      <c r="J28" s="133"/>
      <c r="K28" s="133"/>
      <c r="L28" s="133"/>
      <c r="M28" s="133"/>
      <c r="N28" s="133"/>
      <c r="O28" s="218"/>
      <c r="P28" s="219"/>
      <c r="Q28" s="220"/>
    </row>
    <row r="29" spans="1:16" ht="15.75" customHeight="1">
      <c r="A29" s="138"/>
      <c r="B29" s="139"/>
      <c r="C29" s="509" t="s">
        <v>48</v>
      </c>
      <c r="D29" s="509"/>
      <c r="E29" s="509"/>
      <c r="F29" s="509"/>
      <c r="G29" s="509"/>
      <c r="H29" s="509"/>
      <c r="I29" s="509"/>
      <c r="J29" s="509"/>
      <c r="K29" s="509"/>
      <c r="L29" s="140">
        <f>SUM(L20:L28)</f>
        <v>0</v>
      </c>
      <c r="M29" s="140">
        <f>SUM(M20:M28)</f>
        <v>0</v>
      </c>
      <c r="N29" s="140">
        <f>SUM(N20:N28)</f>
        <v>0</v>
      </c>
      <c r="O29" s="140">
        <f>SUM(O20:O28)</f>
        <v>0</v>
      </c>
      <c r="P29" s="141">
        <f>SUM(P20:P28)</f>
        <v>0</v>
      </c>
    </row>
    <row r="30" spans="1:16" ht="15.75" customHeight="1">
      <c r="A30" s="142"/>
      <c r="C30" s="510" t="s">
        <v>141</v>
      </c>
      <c r="D30" s="510"/>
      <c r="E30" s="510"/>
      <c r="F30" s="510"/>
      <c r="G30" s="510"/>
      <c r="H30" s="510"/>
      <c r="I30" s="510"/>
      <c r="J30" s="510"/>
      <c r="K30" s="510"/>
      <c r="L30" s="143"/>
      <c r="M30" s="143"/>
      <c r="N30" s="143">
        <f>N29*0.03</f>
        <v>0</v>
      </c>
      <c r="O30" s="222"/>
      <c r="P30" s="223">
        <f>O30+N30</f>
        <v>0</v>
      </c>
    </row>
    <row r="31" spans="1:16" ht="15.75" customHeight="1">
      <c r="A31" s="145"/>
      <c r="B31" s="146"/>
      <c r="C31" s="511" t="s">
        <v>142</v>
      </c>
      <c r="D31" s="511"/>
      <c r="E31" s="511"/>
      <c r="F31" s="511"/>
      <c r="G31" s="511"/>
      <c r="H31" s="511"/>
      <c r="I31" s="511"/>
      <c r="J31" s="511"/>
      <c r="K31" s="511"/>
      <c r="L31" s="147"/>
      <c r="M31" s="147">
        <f>M29+M30</f>
        <v>0</v>
      </c>
      <c r="N31" s="147">
        <f>N29+N30</f>
        <v>0</v>
      </c>
      <c r="O31" s="224">
        <f>O29+O30</f>
        <v>0</v>
      </c>
      <c r="P31" s="225">
        <f>P29+P30</f>
        <v>0</v>
      </c>
    </row>
    <row r="32" spans="1:16" s="155" customFormat="1" ht="15.75" customHeight="1">
      <c r="A32" s="500"/>
      <c r="B32" s="500"/>
      <c r="C32" s="500"/>
      <c r="D32" s="500"/>
      <c r="E32" s="149"/>
      <c r="F32" s="150"/>
      <c r="G32" s="151"/>
      <c r="H32" s="151"/>
      <c r="I32" s="151"/>
      <c r="J32" s="152"/>
      <c r="K32" s="512" t="s">
        <v>48</v>
      </c>
      <c r="L32" s="512"/>
      <c r="M32" s="512"/>
      <c r="N32" s="512"/>
      <c r="O32" s="153"/>
      <c r="P32" s="154">
        <f>P31</f>
        <v>0</v>
      </c>
    </row>
    <row r="33" spans="1:16" s="155" customFormat="1" ht="15.75" customHeight="1">
      <c r="A33" s="506"/>
      <c r="B33" s="506"/>
      <c r="C33" s="506"/>
      <c r="D33" s="506"/>
      <c r="E33" s="506"/>
      <c r="F33" s="506"/>
      <c r="G33" s="506"/>
      <c r="H33" s="506"/>
      <c r="I33" s="506"/>
      <c r="J33" s="152"/>
      <c r="K33" s="505" t="s">
        <v>143</v>
      </c>
      <c r="L33" s="505"/>
      <c r="M33" s="505"/>
      <c r="N33" s="505"/>
      <c r="O33" s="156">
        <v>0.01</v>
      </c>
      <c r="P33" s="157">
        <f>P32*0.01</f>
        <v>0</v>
      </c>
    </row>
    <row r="34" spans="1:16" s="155" customFormat="1" ht="15.75" customHeight="1">
      <c r="A34" s="507"/>
      <c r="B34" s="507"/>
      <c r="C34" s="507"/>
      <c r="D34" s="507"/>
      <c r="E34" s="158"/>
      <c r="F34" s="159"/>
      <c r="G34" s="160"/>
      <c r="H34" s="160"/>
      <c r="I34" s="160"/>
      <c r="J34" s="152"/>
      <c r="K34" s="508" t="s">
        <v>144</v>
      </c>
      <c r="L34" s="508"/>
      <c r="M34" s="508"/>
      <c r="N34" s="508"/>
      <c r="O34" s="161"/>
      <c r="P34" s="157"/>
    </row>
    <row r="35" spans="1:16" s="155" customFormat="1" ht="15.75" customHeight="1">
      <c r="A35" s="500"/>
      <c r="B35" s="500"/>
      <c r="C35" s="500"/>
      <c r="D35" s="500"/>
      <c r="E35" s="162"/>
      <c r="F35" s="159"/>
      <c r="G35" s="160"/>
      <c r="H35" s="160"/>
      <c r="I35" s="160"/>
      <c r="J35" s="152"/>
      <c r="K35" s="505" t="s">
        <v>145</v>
      </c>
      <c r="L35" s="505"/>
      <c r="M35" s="505"/>
      <c r="N35" s="505"/>
      <c r="O35" s="156">
        <v>0.01</v>
      </c>
      <c r="P35" s="157">
        <f>P32*0.01</f>
        <v>0</v>
      </c>
    </row>
    <row r="36" spans="1:16" s="155" customFormat="1" ht="15.75" customHeight="1">
      <c r="A36" s="500"/>
      <c r="B36" s="500"/>
      <c r="C36" s="500"/>
      <c r="D36" s="500"/>
      <c r="E36" s="163"/>
      <c r="F36" s="159"/>
      <c r="G36" s="160"/>
      <c r="H36" s="160"/>
      <c r="I36" s="160"/>
      <c r="J36" s="152"/>
      <c r="K36" s="505" t="s">
        <v>146</v>
      </c>
      <c r="L36" s="505"/>
      <c r="M36" s="505"/>
      <c r="N36" s="505"/>
      <c r="O36" s="164">
        <v>0.2409</v>
      </c>
      <c r="P36" s="157">
        <f>M31*0.2409</f>
        <v>0</v>
      </c>
    </row>
    <row r="37" spans="1:16" s="155" customFormat="1" ht="15.75" customHeight="1">
      <c r="A37" s="500"/>
      <c r="B37" s="500"/>
      <c r="C37" s="500"/>
      <c r="D37" s="500"/>
      <c r="E37" s="165"/>
      <c r="F37" s="166"/>
      <c r="G37" s="160"/>
      <c r="H37" s="160"/>
      <c r="I37" s="160"/>
      <c r="J37" s="152"/>
      <c r="K37" s="505" t="s">
        <v>147</v>
      </c>
      <c r="L37" s="505"/>
      <c r="M37" s="505"/>
      <c r="N37" s="505"/>
      <c r="O37" s="167"/>
      <c r="P37" s="168">
        <f>((P36+P35)+P33)+P32</f>
        <v>0</v>
      </c>
    </row>
    <row r="38" spans="1:16" s="155" customFormat="1" ht="15.75" customHeight="1">
      <c r="A38" s="500"/>
      <c r="B38" s="500"/>
      <c r="C38" s="500"/>
      <c r="D38" s="500"/>
      <c r="J38" s="152"/>
      <c r="K38" s="505" t="s">
        <v>148</v>
      </c>
      <c r="L38" s="505"/>
      <c r="M38" s="505"/>
      <c r="N38" s="505"/>
      <c r="O38" s="164">
        <v>0.21</v>
      </c>
      <c r="P38" s="157">
        <f>P37*O38</f>
        <v>0</v>
      </c>
    </row>
    <row r="39" spans="1:16" s="155" customFormat="1" ht="15.75" customHeight="1">
      <c r="A39" s="500"/>
      <c r="B39" s="500"/>
      <c r="C39" s="500"/>
      <c r="D39" s="500"/>
      <c r="E39" s="169"/>
      <c r="J39" s="152"/>
      <c r="K39" s="501" t="s">
        <v>149</v>
      </c>
      <c r="L39" s="501"/>
      <c r="M39" s="501"/>
      <c r="N39" s="501"/>
      <c r="O39" s="170"/>
      <c r="P39" s="171">
        <f>P38+P37</f>
        <v>0</v>
      </c>
    </row>
    <row r="40" spans="1:14" ht="18" customHeight="1">
      <c r="A40" s="212"/>
      <c r="B40" s="212"/>
      <c r="C40" s="212"/>
      <c r="D40" s="212"/>
      <c r="E40" s="105"/>
      <c r="F40" s="105"/>
      <c r="N40" s="212"/>
    </row>
    <row r="41" spans="1:14" s="213" customFormat="1" ht="12.75">
      <c r="A41" s="108"/>
      <c r="B41" s="108"/>
      <c r="C41" s="109"/>
      <c r="D41" s="109"/>
      <c r="E41" s="109"/>
      <c r="F41" s="108"/>
      <c r="G41" s="108"/>
      <c r="H41" s="108"/>
      <c r="I41" s="108"/>
      <c r="J41" s="108"/>
      <c r="K41" s="108"/>
      <c r="L41" s="108"/>
      <c r="M41" s="108"/>
      <c r="N41" s="108"/>
    </row>
    <row r="42" spans="1:15" s="213" customFormat="1" ht="12.75">
      <c r="A42" s="499" t="s">
        <v>49</v>
      </c>
      <c r="B42" s="499"/>
      <c r="C42" s="173"/>
      <c r="D42" s="502"/>
      <c r="E42" s="502"/>
      <c r="F42" s="108"/>
      <c r="G42" s="499" t="s">
        <v>150</v>
      </c>
      <c r="H42" s="499"/>
      <c r="I42" s="503"/>
      <c r="J42" s="503"/>
      <c r="K42" s="503"/>
      <c r="L42" s="503"/>
      <c r="M42" s="503"/>
      <c r="N42" s="504"/>
      <c r="O42" s="504"/>
    </row>
    <row r="43" spans="1:14" s="213" customFormat="1" ht="12.75">
      <c r="A43" s="108"/>
      <c r="B43" s="108"/>
      <c r="C43" s="67" t="s">
        <v>50</v>
      </c>
      <c r="D43" s="109"/>
      <c r="E43" s="109"/>
      <c r="F43" s="108"/>
      <c r="G43" s="108"/>
      <c r="H43" s="108"/>
      <c r="I43" s="108"/>
      <c r="J43" s="108"/>
      <c r="K43" s="67" t="s">
        <v>50</v>
      </c>
      <c r="L43" s="108"/>
      <c r="M43" s="108"/>
      <c r="N43" s="108"/>
    </row>
    <row r="44" spans="1:14" s="213" customFormat="1" ht="12.75">
      <c r="A44" s="108"/>
      <c r="B44" s="108"/>
      <c r="C44" s="109"/>
      <c r="D44" s="109"/>
      <c r="E44" s="109"/>
      <c r="F44" s="108"/>
      <c r="G44" s="108"/>
      <c r="H44" s="108"/>
      <c r="I44" s="108"/>
      <c r="J44" s="108"/>
      <c r="K44" s="108"/>
      <c r="L44" s="108"/>
      <c r="M44" s="108"/>
      <c r="N44" s="108"/>
    </row>
    <row r="45" spans="1:14" s="213" customFormat="1" ht="12.75">
      <c r="A45" s="499" t="s">
        <v>51</v>
      </c>
      <c r="B45" s="499"/>
      <c r="C45" s="109"/>
      <c r="D45" s="109"/>
      <c r="E45" s="109"/>
      <c r="F45" s="108"/>
      <c r="G45" s="108"/>
      <c r="H45" s="108"/>
      <c r="I45" s="108"/>
      <c r="J45" s="108"/>
      <c r="K45" s="108"/>
      <c r="L45" s="108"/>
      <c r="M45" s="108"/>
      <c r="N45" s="108"/>
    </row>
    <row r="46" spans="1:14" s="213" customFormat="1" ht="12.75">
      <c r="A46" s="108"/>
      <c r="B46" s="108"/>
      <c r="C46" s="109"/>
      <c r="D46" s="109"/>
      <c r="E46" s="109"/>
      <c r="F46" s="108"/>
      <c r="G46" s="108"/>
      <c r="H46" s="108"/>
      <c r="I46" s="108"/>
      <c r="J46" s="108"/>
      <c r="K46" s="108"/>
      <c r="L46" s="108"/>
      <c r="M46" s="108"/>
      <c r="N46" s="108"/>
    </row>
    <row r="47" spans="1:14" s="213" customFormat="1" ht="12.75">
      <c r="A47" s="108"/>
      <c r="B47" s="108"/>
      <c r="C47" s="109"/>
      <c r="D47" s="109"/>
      <c r="E47" s="109"/>
      <c r="F47" s="108"/>
      <c r="G47" s="108"/>
      <c r="H47" s="108"/>
      <c r="I47" s="108"/>
      <c r="J47" s="108"/>
      <c r="K47" s="108"/>
      <c r="L47" s="108"/>
      <c r="M47" s="108"/>
      <c r="N47" s="108"/>
    </row>
    <row r="48" spans="1:14" s="213" customFormat="1" ht="12.75">
      <c r="A48" s="108"/>
      <c r="B48" s="108"/>
      <c r="C48" s="109"/>
      <c r="D48" s="109"/>
      <c r="E48" s="109"/>
      <c r="F48" s="108"/>
      <c r="G48" s="108"/>
      <c r="H48" s="108"/>
      <c r="I48" s="108"/>
      <c r="J48" s="108"/>
      <c r="K48" s="108"/>
      <c r="L48" s="108"/>
      <c r="M48" s="108"/>
      <c r="N48" s="108"/>
    </row>
    <row r="49" spans="1:14" s="213" customFormat="1" ht="12.75">
      <c r="A49" s="108"/>
      <c r="B49" s="108"/>
      <c r="C49" s="109"/>
      <c r="D49" s="109"/>
      <c r="E49" s="109"/>
      <c r="F49" s="108"/>
      <c r="G49" s="108"/>
      <c r="H49" s="108"/>
      <c r="I49" s="108"/>
      <c r="J49" s="108"/>
      <c r="K49" s="108"/>
      <c r="L49" s="108"/>
      <c r="M49" s="108"/>
      <c r="N49" s="108"/>
    </row>
    <row r="50" spans="1:14" s="213" customFormat="1" ht="12.75">
      <c r="A50" s="108"/>
      <c r="B50" s="108"/>
      <c r="C50" s="109"/>
      <c r="D50" s="109"/>
      <c r="E50" s="109"/>
      <c r="F50" s="108"/>
      <c r="G50" s="108"/>
      <c r="H50" s="108"/>
      <c r="I50" s="108"/>
      <c r="J50" s="108"/>
      <c r="K50" s="108"/>
      <c r="L50" s="108"/>
      <c r="M50" s="108"/>
      <c r="N50" s="108"/>
    </row>
    <row r="51" spans="1:14" s="213" customFormat="1" ht="12.75">
      <c r="A51" s="108"/>
      <c r="B51" s="108"/>
      <c r="C51" s="109"/>
      <c r="D51" s="109"/>
      <c r="E51" s="109"/>
      <c r="F51" s="108"/>
      <c r="G51" s="108"/>
      <c r="H51" s="108"/>
      <c r="I51" s="108"/>
      <c r="J51" s="108"/>
      <c r="K51" s="108"/>
      <c r="L51" s="108"/>
      <c r="M51" s="108"/>
      <c r="N51" s="108"/>
    </row>
    <row r="52" spans="1:14" s="213" customFormat="1" ht="12.75">
      <c r="A52" s="108"/>
      <c r="B52" s="108"/>
      <c r="C52" s="109"/>
      <c r="D52" s="109"/>
      <c r="E52" s="109"/>
      <c r="F52" s="108"/>
      <c r="G52" s="108"/>
      <c r="H52" s="108"/>
      <c r="I52" s="108"/>
      <c r="J52" s="108"/>
      <c r="K52" s="108"/>
      <c r="L52" s="108"/>
      <c r="M52" s="108"/>
      <c r="N52" s="108"/>
    </row>
    <row r="53" spans="1:14" s="213" customFormat="1" ht="12.75">
      <c r="A53" s="108"/>
      <c r="B53" s="108"/>
      <c r="C53" s="109"/>
      <c r="D53" s="109"/>
      <c r="E53" s="109"/>
      <c r="F53" s="108"/>
      <c r="G53" s="108"/>
      <c r="H53" s="108"/>
      <c r="I53" s="108"/>
      <c r="J53" s="108"/>
      <c r="K53" s="108"/>
      <c r="L53" s="108"/>
      <c r="M53" s="108"/>
      <c r="N53" s="108"/>
    </row>
    <row r="54" spans="1:14" s="213" customFormat="1" ht="12.75">
      <c r="A54" s="108"/>
      <c r="B54" s="108"/>
      <c r="C54" s="109"/>
      <c r="D54" s="109"/>
      <c r="E54" s="109"/>
      <c r="F54" s="108"/>
      <c r="G54" s="108"/>
      <c r="H54" s="108"/>
      <c r="I54" s="108"/>
      <c r="J54" s="108"/>
      <c r="K54" s="108"/>
      <c r="L54" s="108"/>
      <c r="M54" s="108"/>
      <c r="N54" s="108"/>
    </row>
    <row r="55" spans="1:14" s="213" customFormat="1" ht="12.75">
      <c r="A55" s="108"/>
      <c r="B55" s="108"/>
      <c r="C55" s="109"/>
      <c r="D55" s="109"/>
      <c r="E55" s="109"/>
      <c r="F55" s="108"/>
      <c r="G55" s="108"/>
      <c r="H55" s="108"/>
      <c r="I55" s="108"/>
      <c r="J55" s="108"/>
      <c r="K55" s="108"/>
      <c r="L55" s="108"/>
      <c r="M55" s="108"/>
      <c r="N55" s="108"/>
    </row>
    <row r="56" spans="1:14" s="213" customFormat="1" ht="12.75">
      <c r="A56" s="108"/>
      <c r="B56" s="108"/>
      <c r="C56" s="109"/>
      <c r="D56" s="109"/>
      <c r="E56" s="109"/>
      <c r="F56" s="108"/>
      <c r="G56" s="108"/>
      <c r="H56" s="108"/>
      <c r="I56" s="108"/>
      <c r="J56" s="108"/>
      <c r="K56" s="108"/>
      <c r="L56" s="108"/>
      <c r="M56" s="108"/>
      <c r="N56" s="108"/>
    </row>
    <row r="57" spans="1:14" s="213" customFormat="1" ht="12.75">
      <c r="A57" s="108"/>
      <c r="B57" s="108"/>
      <c r="C57" s="109"/>
      <c r="D57" s="109"/>
      <c r="E57" s="109"/>
      <c r="F57" s="108"/>
      <c r="G57" s="108"/>
      <c r="H57" s="108"/>
      <c r="I57" s="108"/>
      <c r="J57" s="108"/>
      <c r="K57" s="108"/>
      <c r="L57" s="108"/>
      <c r="M57" s="108"/>
      <c r="N57" s="108"/>
    </row>
    <row r="58" spans="1:14" s="213" customFormat="1" ht="12.75">
      <c r="A58" s="108"/>
      <c r="B58" s="108"/>
      <c r="C58" s="109"/>
      <c r="D58" s="109"/>
      <c r="E58" s="109"/>
      <c r="F58" s="108"/>
      <c r="G58" s="108"/>
      <c r="H58" s="108"/>
      <c r="I58" s="108"/>
      <c r="J58" s="108"/>
      <c r="K58" s="108"/>
      <c r="L58" s="108"/>
      <c r="M58" s="108"/>
      <c r="N58" s="108"/>
    </row>
    <row r="59" spans="1:14" s="213" customFormat="1" ht="12.75">
      <c r="A59" s="108"/>
      <c r="B59" s="108"/>
      <c r="C59" s="109"/>
      <c r="D59" s="109"/>
      <c r="E59" s="109"/>
      <c r="F59" s="108"/>
      <c r="G59" s="108"/>
      <c r="H59" s="108"/>
      <c r="I59" s="108"/>
      <c r="J59" s="108"/>
      <c r="K59" s="108"/>
      <c r="L59" s="108"/>
      <c r="M59" s="108"/>
      <c r="N59" s="108"/>
    </row>
    <row r="60" spans="1:14" s="213" customFormat="1" ht="12.75">
      <c r="A60" s="108"/>
      <c r="B60" s="108"/>
      <c r="C60" s="109"/>
      <c r="D60" s="109"/>
      <c r="E60" s="109"/>
      <c r="F60" s="108"/>
      <c r="G60" s="108"/>
      <c r="H60" s="108"/>
      <c r="I60" s="108"/>
      <c r="J60" s="108"/>
      <c r="K60" s="108"/>
      <c r="L60" s="108"/>
      <c r="M60" s="108"/>
      <c r="N60" s="108"/>
    </row>
    <row r="61" spans="1:14" s="213" customFormat="1" ht="12.75">
      <c r="A61" s="108"/>
      <c r="B61" s="108"/>
      <c r="C61" s="109"/>
      <c r="D61" s="109"/>
      <c r="E61" s="109"/>
      <c r="F61" s="108"/>
      <c r="G61" s="108"/>
      <c r="H61" s="108"/>
      <c r="I61" s="108"/>
      <c r="J61" s="108"/>
      <c r="K61" s="108"/>
      <c r="L61" s="108"/>
      <c r="M61" s="108"/>
      <c r="N61" s="108"/>
    </row>
    <row r="62" spans="1:14" s="213" customFormat="1" ht="12.75">
      <c r="A62" s="108"/>
      <c r="B62" s="108"/>
      <c r="C62" s="109"/>
      <c r="D62" s="109"/>
      <c r="E62" s="109"/>
      <c r="F62" s="108"/>
      <c r="G62" s="108"/>
      <c r="H62" s="108"/>
      <c r="I62" s="108"/>
      <c r="J62" s="108"/>
      <c r="K62" s="108"/>
      <c r="L62" s="108"/>
      <c r="M62" s="108"/>
      <c r="N62" s="108"/>
    </row>
    <row r="63" spans="1:14" s="213" customFormat="1" ht="12.75">
      <c r="A63" s="108"/>
      <c r="B63" s="108"/>
      <c r="C63" s="109"/>
      <c r="D63" s="109"/>
      <c r="E63" s="109"/>
      <c r="F63" s="108"/>
      <c r="G63" s="108"/>
      <c r="H63" s="108"/>
      <c r="I63" s="108"/>
      <c r="J63" s="108"/>
      <c r="K63" s="108"/>
      <c r="L63" s="108"/>
      <c r="M63" s="108"/>
      <c r="N63" s="108"/>
    </row>
    <row r="64" spans="1:14" s="213" customFormat="1" ht="12.75">
      <c r="A64" s="108"/>
      <c r="B64" s="108"/>
      <c r="C64" s="109"/>
      <c r="D64" s="109"/>
      <c r="E64" s="109"/>
      <c r="F64" s="108"/>
      <c r="G64" s="108"/>
      <c r="H64" s="108"/>
      <c r="I64" s="108"/>
      <c r="J64" s="108"/>
      <c r="K64" s="108"/>
      <c r="L64" s="108"/>
      <c r="M64" s="108"/>
      <c r="N64" s="108"/>
    </row>
    <row r="65" spans="1:14" s="213" customFormat="1" ht="12.75">
      <c r="A65" s="108"/>
      <c r="B65" s="108"/>
      <c r="C65" s="109"/>
      <c r="D65" s="109"/>
      <c r="E65" s="109"/>
      <c r="F65" s="108"/>
      <c r="G65" s="108"/>
      <c r="H65" s="108"/>
      <c r="I65" s="108"/>
      <c r="J65" s="108"/>
      <c r="K65" s="108"/>
      <c r="L65" s="108"/>
      <c r="M65" s="108"/>
      <c r="N65" s="108"/>
    </row>
    <row r="66" spans="1:14" s="213" customFormat="1" ht="12.75">
      <c r="A66" s="108"/>
      <c r="B66" s="108"/>
      <c r="C66" s="109"/>
      <c r="D66" s="109"/>
      <c r="E66" s="109"/>
      <c r="F66" s="108"/>
      <c r="G66" s="108"/>
      <c r="H66" s="108"/>
      <c r="I66" s="108"/>
      <c r="J66" s="108"/>
      <c r="K66" s="108"/>
      <c r="L66" s="108"/>
      <c r="M66" s="108"/>
      <c r="N66" s="108"/>
    </row>
    <row r="67" spans="1:14" s="213" customFormat="1" ht="12.75">
      <c r="A67" s="108"/>
      <c r="B67" s="108"/>
      <c r="C67" s="109"/>
      <c r="D67" s="109"/>
      <c r="E67" s="109"/>
      <c r="F67" s="108"/>
      <c r="G67" s="108"/>
      <c r="H67" s="108"/>
      <c r="I67" s="108"/>
      <c r="J67" s="108"/>
      <c r="K67" s="108"/>
      <c r="L67" s="108"/>
      <c r="M67" s="108"/>
      <c r="N67" s="108"/>
    </row>
    <row r="68" spans="1:14" s="213" customFormat="1" ht="12.75">
      <c r="A68" s="108"/>
      <c r="B68" s="108"/>
      <c r="C68" s="109"/>
      <c r="D68" s="109"/>
      <c r="E68" s="109"/>
      <c r="F68" s="108"/>
      <c r="G68" s="108"/>
      <c r="H68" s="108"/>
      <c r="I68" s="108"/>
      <c r="J68" s="108"/>
      <c r="K68" s="108"/>
      <c r="L68" s="108"/>
      <c r="M68" s="108"/>
      <c r="N68" s="108"/>
    </row>
    <row r="69" spans="1:14" s="213" customFormat="1" ht="12.75">
      <c r="A69" s="108"/>
      <c r="B69" s="108"/>
      <c r="C69" s="109"/>
      <c r="D69" s="109"/>
      <c r="E69" s="109"/>
      <c r="F69" s="108"/>
      <c r="G69" s="108"/>
      <c r="H69" s="108"/>
      <c r="I69" s="108"/>
      <c r="J69" s="108"/>
      <c r="K69" s="108"/>
      <c r="L69" s="108"/>
      <c r="M69" s="108"/>
      <c r="N69" s="108"/>
    </row>
    <row r="70" spans="1:14" s="213" customFormat="1" ht="12.75">
      <c r="A70" s="108"/>
      <c r="B70" s="108"/>
      <c r="C70" s="109"/>
      <c r="D70" s="109"/>
      <c r="E70" s="109"/>
      <c r="F70" s="108"/>
      <c r="G70" s="108"/>
      <c r="H70" s="108"/>
      <c r="I70" s="108"/>
      <c r="J70" s="108"/>
      <c r="K70" s="108"/>
      <c r="L70" s="108"/>
      <c r="M70" s="108"/>
      <c r="N70" s="108"/>
    </row>
    <row r="71" spans="1:14" s="213" customFormat="1" ht="12.75">
      <c r="A71" s="108"/>
      <c r="B71" s="108"/>
      <c r="C71" s="109"/>
      <c r="D71" s="109"/>
      <c r="E71" s="109"/>
      <c r="F71" s="108"/>
      <c r="G71" s="108"/>
      <c r="H71" s="108"/>
      <c r="I71" s="108"/>
      <c r="J71" s="108"/>
      <c r="K71" s="108"/>
      <c r="L71" s="108"/>
      <c r="M71" s="108"/>
      <c r="N71" s="108"/>
    </row>
    <row r="72" spans="1:14" s="213" customFormat="1" ht="12.75">
      <c r="A72" s="108"/>
      <c r="B72" s="108"/>
      <c r="C72" s="109"/>
      <c r="D72" s="109"/>
      <c r="E72" s="109"/>
      <c r="F72" s="108"/>
      <c r="G72" s="108"/>
      <c r="H72" s="108"/>
      <c r="I72" s="108"/>
      <c r="J72" s="108"/>
      <c r="K72" s="108"/>
      <c r="L72" s="108"/>
      <c r="M72" s="108"/>
      <c r="N72" s="108"/>
    </row>
    <row r="73" spans="1:14" s="213" customFormat="1" ht="12.75">
      <c r="A73" s="108"/>
      <c r="B73" s="108"/>
      <c r="C73" s="109"/>
      <c r="D73" s="109"/>
      <c r="E73" s="109"/>
      <c r="F73" s="108"/>
      <c r="G73" s="108"/>
      <c r="H73" s="108"/>
      <c r="I73" s="108"/>
      <c r="J73" s="108"/>
      <c r="K73" s="108"/>
      <c r="L73" s="108"/>
      <c r="M73" s="108"/>
      <c r="N73" s="108"/>
    </row>
    <row r="74" spans="1:14" s="213" customFormat="1" ht="12.75">
      <c r="A74" s="108"/>
      <c r="B74" s="108"/>
      <c r="C74" s="109"/>
      <c r="D74" s="109"/>
      <c r="E74" s="109"/>
      <c r="F74" s="108"/>
      <c r="G74" s="108"/>
      <c r="H74" s="108"/>
      <c r="I74" s="108"/>
      <c r="J74" s="108"/>
      <c r="K74" s="108"/>
      <c r="L74" s="108"/>
      <c r="M74" s="108"/>
      <c r="N74" s="108"/>
    </row>
    <row r="75" spans="1:14" s="213" customFormat="1" ht="12.75">
      <c r="A75" s="108"/>
      <c r="B75" s="108"/>
      <c r="C75" s="109"/>
      <c r="D75" s="109"/>
      <c r="E75" s="109"/>
      <c r="F75" s="108"/>
      <c r="G75" s="108"/>
      <c r="H75" s="108"/>
      <c r="I75" s="108"/>
      <c r="J75" s="108"/>
      <c r="K75" s="108"/>
      <c r="L75" s="108"/>
      <c r="M75" s="108"/>
      <c r="N75" s="108"/>
    </row>
    <row r="76" spans="1:14" s="213" customFormat="1" ht="12.75">
      <c r="A76" s="108"/>
      <c r="B76" s="108"/>
      <c r="C76" s="109"/>
      <c r="D76" s="109"/>
      <c r="E76" s="109"/>
      <c r="F76" s="108"/>
      <c r="G76" s="108"/>
      <c r="H76" s="108"/>
      <c r="I76" s="108"/>
      <c r="J76" s="108"/>
      <c r="K76" s="108"/>
      <c r="L76" s="108"/>
      <c r="M76" s="108"/>
      <c r="N76" s="108"/>
    </row>
    <row r="77" spans="1:14" s="213" customFormat="1" ht="12.75">
      <c r="A77" s="108"/>
      <c r="B77" s="108"/>
      <c r="C77" s="109"/>
      <c r="D77" s="109"/>
      <c r="E77" s="109"/>
      <c r="F77" s="108"/>
      <c r="G77" s="108"/>
      <c r="H77" s="108"/>
      <c r="I77" s="108"/>
      <c r="J77" s="108"/>
      <c r="K77" s="108"/>
      <c r="L77" s="108"/>
      <c r="M77" s="108"/>
      <c r="N77" s="108"/>
    </row>
    <row r="78" spans="1:14" s="213" customFormat="1" ht="12.75">
      <c r="A78" s="108"/>
      <c r="B78" s="108"/>
      <c r="C78" s="109"/>
      <c r="D78" s="109"/>
      <c r="E78" s="109"/>
      <c r="F78" s="108"/>
      <c r="G78" s="108"/>
      <c r="H78" s="108"/>
      <c r="I78" s="108"/>
      <c r="J78" s="108"/>
      <c r="K78" s="108"/>
      <c r="L78" s="108"/>
      <c r="M78" s="108"/>
      <c r="N78" s="108"/>
    </row>
    <row r="79" spans="1:14" s="213" customFormat="1" ht="12.75">
      <c r="A79" s="108"/>
      <c r="B79" s="108"/>
      <c r="C79" s="109"/>
      <c r="D79" s="109"/>
      <c r="E79" s="109"/>
      <c r="F79" s="108"/>
      <c r="G79" s="108"/>
      <c r="H79" s="108"/>
      <c r="I79" s="108"/>
      <c r="J79" s="108"/>
      <c r="K79" s="108"/>
      <c r="L79" s="108"/>
      <c r="M79" s="108"/>
      <c r="N79" s="108"/>
    </row>
    <row r="80" spans="1:14" s="213" customFormat="1" ht="12.75">
      <c r="A80" s="108"/>
      <c r="B80" s="108"/>
      <c r="C80" s="109"/>
      <c r="D80" s="109"/>
      <c r="E80" s="109"/>
      <c r="F80" s="108"/>
      <c r="G80" s="108"/>
      <c r="H80" s="108"/>
      <c r="I80" s="108"/>
      <c r="J80" s="108"/>
      <c r="K80" s="108"/>
      <c r="L80" s="108"/>
      <c r="M80" s="108"/>
      <c r="N80" s="108"/>
    </row>
    <row r="81" spans="1:14" s="213" customFormat="1" ht="12.75">
      <c r="A81" s="108"/>
      <c r="B81" s="108"/>
      <c r="C81" s="109"/>
      <c r="D81" s="109"/>
      <c r="E81" s="109"/>
      <c r="F81" s="108"/>
      <c r="G81" s="108"/>
      <c r="H81" s="108"/>
      <c r="I81" s="108"/>
      <c r="J81" s="108"/>
      <c r="K81" s="108"/>
      <c r="L81" s="108"/>
      <c r="M81" s="108"/>
      <c r="N81" s="108"/>
    </row>
    <row r="82" spans="1:14" s="213" customFormat="1" ht="12.75">
      <c r="A82" s="108"/>
      <c r="B82" s="108"/>
      <c r="C82" s="109"/>
      <c r="D82" s="109"/>
      <c r="E82" s="109"/>
      <c r="F82" s="108"/>
      <c r="G82" s="108"/>
      <c r="H82" s="108"/>
      <c r="I82" s="108"/>
      <c r="J82" s="108"/>
      <c r="K82" s="108"/>
      <c r="L82" s="108"/>
      <c r="M82" s="108"/>
      <c r="N82" s="108"/>
    </row>
    <row r="83" spans="1:14" s="213" customFormat="1" ht="12.75">
      <c r="A83" s="108"/>
      <c r="B83" s="108"/>
      <c r="C83" s="109"/>
      <c r="D83" s="109"/>
      <c r="E83" s="109"/>
      <c r="F83" s="108"/>
      <c r="G83" s="108"/>
      <c r="H83" s="108"/>
      <c r="I83" s="108"/>
      <c r="J83" s="108"/>
      <c r="K83" s="108"/>
      <c r="L83" s="108"/>
      <c r="M83" s="108"/>
      <c r="N83" s="108"/>
    </row>
    <row r="84" spans="1:14" s="213" customFormat="1" ht="12.75">
      <c r="A84" s="108"/>
      <c r="B84" s="108"/>
      <c r="C84" s="109"/>
      <c r="D84" s="109"/>
      <c r="E84" s="109"/>
      <c r="F84" s="108"/>
      <c r="G84" s="108"/>
      <c r="H84" s="108"/>
      <c r="I84" s="108"/>
      <c r="J84" s="108"/>
      <c r="K84" s="108"/>
      <c r="L84" s="108"/>
      <c r="M84" s="108"/>
      <c r="N84" s="108"/>
    </row>
    <row r="85" spans="1:14" s="213" customFormat="1" ht="12.75">
      <c r="A85" s="108"/>
      <c r="B85" s="108"/>
      <c r="C85" s="109"/>
      <c r="D85" s="109"/>
      <c r="E85" s="109"/>
      <c r="F85" s="108"/>
      <c r="G85" s="108"/>
      <c r="H85" s="108"/>
      <c r="I85" s="108"/>
      <c r="J85" s="108"/>
      <c r="K85" s="108"/>
      <c r="L85" s="108"/>
      <c r="M85" s="108"/>
      <c r="N85" s="108"/>
    </row>
    <row r="86" spans="1:14" s="213" customFormat="1" ht="12.75">
      <c r="A86" s="108"/>
      <c r="B86" s="108"/>
      <c r="C86" s="109"/>
      <c r="D86" s="109"/>
      <c r="E86" s="109"/>
      <c r="F86" s="108"/>
      <c r="G86" s="108"/>
      <c r="H86" s="108"/>
      <c r="I86" s="108"/>
      <c r="J86" s="108"/>
      <c r="K86" s="108"/>
      <c r="L86" s="108"/>
      <c r="M86" s="108"/>
      <c r="N86" s="108"/>
    </row>
    <row r="87" spans="1:14" s="213" customFormat="1" ht="12.75">
      <c r="A87" s="108"/>
      <c r="B87" s="108"/>
      <c r="C87" s="109"/>
      <c r="D87" s="109"/>
      <c r="E87" s="109"/>
      <c r="F87" s="108"/>
      <c r="G87" s="108"/>
      <c r="H87" s="108"/>
      <c r="I87" s="108"/>
      <c r="J87" s="108"/>
      <c r="K87" s="108"/>
      <c r="L87" s="108"/>
      <c r="M87" s="108"/>
      <c r="N87" s="108"/>
    </row>
    <row r="88" spans="1:14" s="213" customFormat="1" ht="12.75">
      <c r="A88" s="108"/>
      <c r="B88" s="108"/>
      <c r="C88" s="109"/>
      <c r="D88" s="109"/>
      <c r="E88" s="109"/>
      <c r="F88" s="108"/>
      <c r="G88" s="108"/>
      <c r="H88" s="108"/>
      <c r="I88" s="108"/>
      <c r="J88" s="108"/>
      <c r="K88" s="108"/>
      <c r="L88" s="108"/>
      <c r="M88" s="108"/>
      <c r="N88" s="108"/>
    </row>
    <row r="89" spans="1:14" s="213" customFormat="1" ht="12.75">
      <c r="A89" s="108"/>
      <c r="B89" s="108"/>
      <c r="C89" s="109"/>
      <c r="D89" s="109"/>
      <c r="E89" s="109"/>
      <c r="F89" s="108"/>
      <c r="G89" s="108"/>
      <c r="H89" s="108"/>
      <c r="I89" s="108"/>
      <c r="J89" s="108"/>
      <c r="K89" s="108"/>
      <c r="L89" s="108"/>
      <c r="M89" s="108"/>
      <c r="N89" s="108"/>
    </row>
    <row r="90" spans="1:14" s="213" customFormat="1" ht="12.75">
      <c r="A90" s="108"/>
      <c r="B90" s="108"/>
      <c r="C90" s="109"/>
      <c r="D90" s="109"/>
      <c r="E90" s="109"/>
      <c r="F90" s="108"/>
      <c r="G90" s="108"/>
      <c r="H90" s="108"/>
      <c r="I90" s="108"/>
      <c r="J90" s="108"/>
      <c r="K90" s="108"/>
      <c r="L90" s="108"/>
      <c r="M90" s="108"/>
      <c r="N90" s="108"/>
    </row>
    <row r="91" spans="1:14" s="213" customFormat="1" ht="12.75">
      <c r="A91" s="108"/>
      <c r="B91" s="108"/>
      <c r="C91" s="109"/>
      <c r="D91" s="109"/>
      <c r="E91" s="109"/>
      <c r="F91" s="108"/>
      <c r="G91" s="108"/>
      <c r="H91" s="108"/>
      <c r="I91" s="108"/>
      <c r="J91" s="108"/>
      <c r="K91" s="108"/>
      <c r="L91" s="108"/>
      <c r="M91" s="108"/>
      <c r="N91" s="108"/>
    </row>
    <row r="92" spans="1:14" s="213" customFormat="1" ht="12.75">
      <c r="A92" s="108"/>
      <c r="B92" s="108"/>
      <c r="C92" s="109"/>
      <c r="D92" s="109"/>
      <c r="E92" s="109"/>
      <c r="F92" s="108"/>
      <c r="G92" s="108"/>
      <c r="H92" s="108"/>
      <c r="I92" s="108"/>
      <c r="J92" s="108"/>
      <c r="K92" s="108"/>
      <c r="L92" s="108"/>
      <c r="M92" s="108"/>
      <c r="N92" s="108"/>
    </row>
    <row r="93" spans="1:14" s="213" customFormat="1" ht="12.75">
      <c r="A93" s="108"/>
      <c r="B93" s="108"/>
      <c r="C93" s="109"/>
      <c r="D93" s="109"/>
      <c r="E93" s="109"/>
      <c r="F93" s="108"/>
      <c r="G93" s="108"/>
      <c r="H93" s="108"/>
      <c r="I93" s="108"/>
      <c r="J93" s="108"/>
      <c r="K93" s="108"/>
      <c r="L93" s="108"/>
      <c r="M93" s="108"/>
      <c r="N93" s="108"/>
    </row>
    <row r="94" spans="1:14" s="213" customFormat="1" ht="12.75">
      <c r="A94" s="108"/>
      <c r="B94" s="108"/>
      <c r="C94" s="109"/>
      <c r="D94" s="109"/>
      <c r="E94" s="109"/>
      <c r="F94" s="108"/>
      <c r="G94" s="108"/>
      <c r="H94" s="108"/>
      <c r="I94" s="108"/>
      <c r="J94" s="108"/>
      <c r="K94" s="108"/>
      <c r="L94" s="108"/>
      <c r="M94" s="108"/>
      <c r="N94" s="108"/>
    </row>
    <row r="95" spans="1:14" s="213" customFormat="1" ht="12.75">
      <c r="A95" s="108"/>
      <c r="B95" s="108"/>
      <c r="C95" s="109"/>
      <c r="D95" s="109"/>
      <c r="E95" s="109"/>
      <c r="F95" s="108"/>
      <c r="G95" s="108"/>
      <c r="H95" s="108"/>
      <c r="I95" s="108"/>
      <c r="J95" s="108"/>
      <c r="K95" s="108"/>
      <c r="L95" s="108"/>
      <c r="M95" s="108"/>
      <c r="N95" s="108"/>
    </row>
    <row r="96" spans="1:14" s="213" customFormat="1" ht="12.75">
      <c r="A96" s="108"/>
      <c r="B96" s="108"/>
      <c r="C96" s="109"/>
      <c r="D96" s="109"/>
      <c r="E96" s="109"/>
      <c r="F96" s="108"/>
      <c r="G96" s="108"/>
      <c r="H96" s="108"/>
      <c r="I96" s="108"/>
      <c r="J96" s="108"/>
      <c r="K96" s="108"/>
      <c r="L96" s="108"/>
      <c r="M96" s="108"/>
      <c r="N96" s="108"/>
    </row>
    <row r="97" spans="1:14" s="213" customFormat="1" ht="12.75">
      <c r="A97" s="108"/>
      <c r="B97" s="108"/>
      <c r="C97" s="109"/>
      <c r="D97" s="109"/>
      <c r="E97" s="109"/>
      <c r="F97" s="108"/>
      <c r="G97" s="108"/>
      <c r="H97" s="108"/>
      <c r="I97" s="108"/>
      <c r="J97" s="108"/>
      <c r="K97" s="108"/>
      <c r="L97" s="108"/>
      <c r="M97" s="108"/>
      <c r="N97" s="108"/>
    </row>
    <row r="98" spans="1:14" s="213" customFormat="1" ht="12.75">
      <c r="A98" s="108"/>
      <c r="B98" s="108"/>
      <c r="C98" s="109"/>
      <c r="D98" s="109"/>
      <c r="E98" s="109"/>
      <c r="F98" s="108"/>
      <c r="G98" s="108"/>
      <c r="H98" s="108"/>
      <c r="I98" s="108"/>
      <c r="J98" s="108"/>
      <c r="K98" s="108"/>
      <c r="L98" s="108"/>
      <c r="M98" s="108"/>
      <c r="N98" s="108"/>
    </row>
    <row r="99" spans="1:14" s="213" customFormat="1" ht="12.75">
      <c r="A99" s="108"/>
      <c r="B99" s="108"/>
      <c r="C99" s="109"/>
      <c r="D99" s="109"/>
      <c r="E99" s="109"/>
      <c r="F99" s="108"/>
      <c r="G99" s="108"/>
      <c r="H99" s="108"/>
      <c r="I99" s="108"/>
      <c r="J99" s="108"/>
      <c r="K99" s="108"/>
      <c r="L99" s="108"/>
      <c r="M99" s="108"/>
      <c r="N99" s="108"/>
    </row>
    <row r="100" spans="1:14" s="213" customFormat="1" ht="12.75">
      <c r="A100" s="108"/>
      <c r="B100" s="108"/>
      <c r="C100" s="109"/>
      <c r="D100" s="109"/>
      <c r="E100" s="109"/>
      <c r="F100" s="108"/>
      <c r="G100" s="108"/>
      <c r="H100" s="108"/>
      <c r="I100" s="108"/>
      <c r="J100" s="108"/>
      <c r="K100" s="108"/>
      <c r="L100" s="108"/>
      <c r="M100" s="108"/>
      <c r="N100" s="108"/>
    </row>
    <row r="101" spans="1:14" s="213" customFormat="1" ht="12.75">
      <c r="A101" s="108"/>
      <c r="B101" s="108"/>
      <c r="C101" s="109"/>
      <c r="D101" s="109"/>
      <c r="E101" s="109"/>
      <c r="F101" s="108"/>
      <c r="G101" s="108"/>
      <c r="H101" s="108"/>
      <c r="I101" s="108"/>
      <c r="J101" s="108"/>
      <c r="K101" s="108"/>
      <c r="L101" s="108"/>
      <c r="M101" s="108"/>
      <c r="N101" s="108"/>
    </row>
    <row r="102" spans="1:14" s="213" customFormat="1" ht="12.75">
      <c r="A102" s="108"/>
      <c r="B102" s="108"/>
      <c r="C102" s="109"/>
      <c r="D102" s="109"/>
      <c r="E102" s="109"/>
      <c r="F102" s="108"/>
      <c r="G102" s="108"/>
      <c r="H102" s="108"/>
      <c r="I102" s="108"/>
      <c r="J102" s="108"/>
      <c r="K102" s="108"/>
      <c r="L102" s="108"/>
      <c r="M102" s="108"/>
      <c r="N102" s="108"/>
    </row>
    <row r="103" spans="1:14" s="213" customFormat="1" ht="12.75">
      <c r="A103" s="108"/>
      <c r="B103" s="108"/>
      <c r="C103" s="109"/>
      <c r="D103" s="109"/>
      <c r="E103" s="109"/>
      <c r="F103" s="108"/>
      <c r="G103" s="108"/>
      <c r="H103" s="108"/>
      <c r="I103" s="108"/>
      <c r="J103" s="108"/>
      <c r="K103" s="108"/>
      <c r="L103" s="108"/>
      <c r="M103" s="108"/>
      <c r="N103" s="108"/>
    </row>
    <row r="104" spans="1:14" s="213" customFormat="1" ht="12.75">
      <c r="A104" s="108"/>
      <c r="B104" s="108"/>
      <c r="C104" s="109"/>
      <c r="D104" s="109"/>
      <c r="E104" s="109"/>
      <c r="F104" s="108"/>
      <c r="G104" s="108"/>
      <c r="H104" s="108"/>
      <c r="I104" s="108"/>
      <c r="J104" s="108"/>
      <c r="K104" s="108"/>
      <c r="L104" s="108"/>
      <c r="M104" s="108"/>
      <c r="N104" s="108"/>
    </row>
    <row r="105" spans="1:14" s="213" customFormat="1" ht="12.75">
      <c r="A105" s="108"/>
      <c r="B105" s="108"/>
      <c r="C105" s="109"/>
      <c r="D105" s="109"/>
      <c r="E105" s="109"/>
      <c r="F105" s="108"/>
      <c r="G105" s="108"/>
      <c r="H105" s="108"/>
      <c r="I105" s="108"/>
      <c r="J105" s="108"/>
      <c r="K105" s="108"/>
      <c r="L105" s="108"/>
      <c r="M105" s="108"/>
      <c r="N105" s="108"/>
    </row>
    <row r="106" spans="1:14" s="213" customFormat="1" ht="12.75">
      <c r="A106" s="108"/>
      <c r="B106" s="108"/>
      <c r="C106" s="109"/>
      <c r="D106" s="109"/>
      <c r="E106" s="109"/>
      <c r="F106" s="108"/>
      <c r="G106" s="108"/>
      <c r="H106" s="108"/>
      <c r="I106" s="108"/>
      <c r="J106" s="108"/>
      <c r="K106" s="108"/>
      <c r="L106" s="108"/>
      <c r="M106" s="108"/>
      <c r="N106" s="108"/>
    </row>
    <row r="107" spans="1:14" s="213" customFormat="1" ht="12.75">
      <c r="A107" s="108"/>
      <c r="B107" s="108"/>
      <c r="C107" s="109"/>
      <c r="D107" s="109"/>
      <c r="E107" s="109"/>
      <c r="F107" s="108"/>
      <c r="G107" s="108"/>
      <c r="H107" s="108"/>
      <c r="I107" s="108"/>
      <c r="J107" s="108"/>
      <c r="K107" s="108"/>
      <c r="L107" s="108"/>
      <c r="M107" s="108"/>
      <c r="N107" s="108"/>
    </row>
    <row r="108" spans="1:14" s="213" customFormat="1" ht="12.75">
      <c r="A108" s="108"/>
      <c r="B108" s="108"/>
      <c r="C108" s="109"/>
      <c r="D108" s="109"/>
      <c r="E108" s="109"/>
      <c r="F108" s="108"/>
      <c r="G108" s="108"/>
      <c r="H108" s="108"/>
      <c r="I108" s="108"/>
      <c r="J108" s="108"/>
      <c r="K108" s="108"/>
      <c r="L108" s="108"/>
      <c r="M108" s="108"/>
      <c r="N108" s="108"/>
    </row>
    <row r="109" spans="1:14" s="213" customFormat="1" ht="12.75">
      <c r="A109" s="108"/>
      <c r="B109" s="108"/>
      <c r="C109" s="109"/>
      <c r="D109" s="109"/>
      <c r="E109" s="109"/>
      <c r="F109" s="108"/>
      <c r="G109" s="108"/>
      <c r="H109" s="108"/>
      <c r="I109" s="108"/>
      <c r="J109" s="108"/>
      <c r="K109" s="108"/>
      <c r="L109" s="108"/>
      <c r="M109" s="108"/>
      <c r="N109" s="108"/>
    </row>
    <row r="110" spans="1:14" s="213" customFormat="1" ht="12.75">
      <c r="A110" s="108"/>
      <c r="B110" s="108"/>
      <c r="C110" s="109"/>
      <c r="D110" s="109"/>
      <c r="E110" s="109"/>
      <c r="F110" s="108"/>
      <c r="G110" s="108"/>
      <c r="H110" s="108"/>
      <c r="I110" s="108"/>
      <c r="J110" s="108"/>
      <c r="K110" s="108"/>
      <c r="L110" s="108"/>
      <c r="M110" s="108"/>
      <c r="N110" s="108"/>
    </row>
    <row r="111" spans="1:14" s="213" customFormat="1" ht="12.75">
      <c r="A111" s="108"/>
      <c r="B111" s="108"/>
      <c r="C111" s="109"/>
      <c r="D111" s="109"/>
      <c r="E111" s="109"/>
      <c r="F111" s="108"/>
      <c r="G111" s="108"/>
      <c r="H111" s="108"/>
      <c r="I111" s="108"/>
      <c r="J111" s="108"/>
      <c r="K111" s="108"/>
      <c r="L111" s="108"/>
      <c r="M111" s="108"/>
      <c r="N111" s="108"/>
    </row>
    <row r="112" spans="1:14" s="213" customFormat="1" ht="12.75">
      <c r="A112" s="108"/>
      <c r="B112" s="108"/>
      <c r="C112" s="109"/>
      <c r="D112" s="109"/>
      <c r="E112" s="109"/>
      <c r="F112" s="108"/>
      <c r="G112" s="108"/>
      <c r="H112" s="108"/>
      <c r="I112" s="108"/>
      <c r="J112" s="108"/>
      <c r="K112" s="108"/>
      <c r="L112" s="108"/>
      <c r="M112" s="108"/>
      <c r="N112" s="108"/>
    </row>
    <row r="113" spans="1:14" s="213" customFormat="1" ht="12.75">
      <c r="A113" s="108"/>
      <c r="B113" s="108"/>
      <c r="C113" s="109"/>
      <c r="D113" s="109"/>
      <c r="E113" s="109"/>
      <c r="F113" s="108"/>
      <c r="G113" s="108"/>
      <c r="H113" s="108"/>
      <c r="I113" s="108"/>
      <c r="J113" s="108"/>
      <c r="K113" s="108"/>
      <c r="L113" s="108"/>
      <c r="M113" s="108"/>
      <c r="N113" s="108"/>
    </row>
    <row r="114" spans="1:14" s="213" customFormat="1" ht="12.75">
      <c r="A114" s="108"/>
      <c r="B114" s="108"/>
      <c r="C114" s="109"/>
      <c r="D114" s="109"/>
      <c r="E114" s="109"/>
      <c r="F114" s="108"/>
      <c r="G114" s="108"/>
      <c r="H114" s="108"/>
      <c r="I114" s="108"/>
      <c r="J114" s="108"/>
      <c r="K114" s="108"/>
      <c r="L114" s="108"/>
      <c r="M114" s="108"/>
      <c r="N114" s="108"/>
    </row>
    <row r="115" spans="1:14" s="213" customFormat="1" ht="12.75">
      <c r="A115" s="108"/>
      <c r="B115" s="108"/>
      <c r="C115" s="109"/>
      <c r="D115" s="109"/>
      <c r="E115" s="109"/>
      <c r="F115" s="108"/>
      <c r="G115" s="108"/>
      <c r="H115" s="108"/>
      <c r="I115" s="108"/>
      <c r="J115" s="108"/>
      <c r="K115" s="108"/>
      <c r="L115" s="108"/>
      <c r="M115" s="108"/>
      <c r="N115" s="108"/>
    </row>
    <row r="116" spans="1:14" s="213" customFormat="1" ht="12.75">
      <c r="A116" s="108"/>
      <c r="B116" s="108"/>
      <c r="C116" s="109"/>
      <c r="D116" s="109"/>
      <c r="E116" s="109"/>
      <c r="F116" s="108"/>
      <c r="G116" s="108"/>
      <c r="H116" s="108"/>
      <c r="I116" s="108"/>
      <c r="J116" s="108"/>
      <c r="K116" s="108"/>
      <c r="L116" s="108"/>
      <c r="M116" s="108"/>
      <c r="N116" s="108"/>
    </row>
    <row r="117" spans="1:14" s="213" customFormat="1" ht="12.75">
      <c r="A117" s="108"/>
      <c r="B117" s="108"/>
      <c r="C117" s="109"/>
      <c r="D117" s="109"/>
      <c r="E117" s="109"/>
      <c r="F117" s="108"/>
      <c r="G117" s="108"/>
      <c r="H117" s="108"/>
      <c r="I117" s="108"/>
      <c r="J117" s="108"/>
      <c r="K117" s="108"/>
      <c r="L117" s="108"/>
      <c r="M117" s="108"/>
      <c r="N117" s="108"/>
    </row>
    <row r="118" spans="1:14" s="213" customFormat="1" ht="12.75">
      <c r="A118" s="108"/>
      <c r="B118" s="108"/>
      <c r="C118" s="109"/>
      <c r="D118" s="109"/>
      <c r="E118" s="109"/>
      <c r="F118" s="108"/>
      <c r="G118" s="108"/>
      <c r="H118" s="108"/>
      <c r="I118" s="108"/>
      <c r="J118" s="108"/>
      <c r="K118" s="108"/>
      <c r="L118" s="108"/>
      <c r="M118" s="108"/>
      <c r="N118" s="108"/>
    </row>
    <row r="119" spans="1:14" s="213" customFormat="1" ht="12.75">
      <c r="A119" s="108"/>
      <c r="B119" s="108"/>
      <c r="C119" s="109"/>
      <c r="D119" s="109"/>
      <c r="E119" s="109"/>
      <c r="F119" s="108"/>
      <c r="G119" s="108"/>
      <c r="H119" s="108"/>
      <c r="I119" s="108"/>
      <c r="J119" s="108"/>
      <c r="K119" s="108"/>
      <c r="L119" s="108"/>
      <c r="M119" s="108"/>
      <c r="N119" s="108"/>
    </row>
    <row r="120" spans="1:14" s="213" customFormat="1" ht="12.75">
      <c r="A120" s="108"/>
      <c r="B120" s="108"/>
      <c r="C120" s="109"/>
      <c r="D120" s="109"/>
      <c r="E120" s="109"/>
      <c r="F120" s="108"/>
      <c r="G120" s="108"/>
      <c r="H120" s="108"/>
      <c r="I120" s="108"/>
      <c r="J120" s="108"/>
      <c r="K120" s="108"/>
      <c r="L120" s="108"/>
      <c r="M120" s="108"/>
      <c r="N120" s="108"/>
    </row>
    <row r="121" spans="1:14" s="213" customFormat="1" ht="12.75">
      <c r="A121" s="108"/>
      <c r="B121" s="108"/>
      <c r="C121" s="109"/>
      <c r="D121" s="109"/>
      <c r="E121" s="109"/>
      <c r="F121" s="108"/>
      <c r="G121" s="108"/>
      <c r="H121" s="108"/>
      <c r="I121" s="108"/>
      <c r="J121" s="108"/>
      <c r="K121" s="108"/>
      <c r="L121" s="108"/>
      <c r="M121" s="108"/>
      <c r="N121" s="108"/>
    </row>
    <row r="122" spans="1:14" s="213" customFormat="1" ht="12.75">
      <c r="A122" s="108"/>
      <c r="B122" s="108"/>
      <c r="C122" s="109"/>
      <c r="D122" s="109"/>
      <c r="E122" s="109"/>
      <c r="F122" s="108"/>
      <c r="G122" s="108"/>
      <c r="H122" s="108"/>
      <c r="I122" s="108"/>
      <c r="J122" s="108"/>
      <c r="K122" s="108"/>
      <c r="L122" s="108"/>
      <c r="M122" s="108"/>
      <c r="N122" s="108"/>
    </row>
    <row r="123" spans="1:14" s="213" customFormat="1" ht="12.75">
      <c r="A123" s="108"/>
      <c r="B123" s="108"/>
      <c r="C123" s="109"/>
      <c r="D123" s="109"/>
      <c r="E123" s="109"/>
      <c r="F123" s="108"/>
      <c r="G123" s="108"/>
      <c r="H123" s="108"/>
      <c r="I123" s="108"/>
      <c r="J123" s="108"/>
      <c r="K123" s="108"/>
      <c r="L123" s="108"/>
      <c r="M123" s="108"/>
      <c r="N123" s="108"/>
    </row>
    <row r="124" spans="1:14" s="213" customFormat="1" ht="12.75">
      <c r="A124" s="108"/>
      <c r="B124" s="108"/>
      <c r="C124" s="109"/>
      <c r="D124" s="109"/>
      <c r="E124" s="109"/>
      <c r="F124" s="108"/>
      <c r="G124" s="108"/>
      <c r="H124" s="108"/>
      <c r="I124" s="108"/>
      <c r="J124" s="108"/>
      <c r="K124" s="108"/>
      <c r="L124" s="108"/>
      <c r="M124" s="108"/>
      <c r="N124" s="108"/>
    </row>
    <row r="125" spans="1:14" s="213" customFormat="1" ht="12.75">
      <c r="A125" s="108"/>
      <c r="B125" s="108"/>
      <c r="C125" s="109"/>
      <c r="D125" s="109"/>
      <c r="E125" s="109"/>
      <c r="F125" s="108"/>
      <c r="G125" s="108"/>
      <c r="H125" s="108"/>
      <c r="I125" s="108"/>
      <c r="J125" s="108"/>
      <c r="K125" s="108"/>
      <c r="L125" s="108"/>
      <c r="M125" s="108"/>
      <c r="N125" s="108"/>
    </row>
    <row r="126" spans="1:14" s="213" customFormat="1" ht="12.75">
      <c r="A126" s="108"/>
      <c r="B126" s="108"/>
      <c r="C126" s="109"/>
      <c r="D126" s="109"/>
      <c r="E126" s="109"/>
      <c r="F126" s="108"/>
      <c r="G126" s="108"/>
      <c r="H126" s="108"/>
      <c r="I126" s="108"/>
      <c r="J126" s="108"/>
      <c r="K126" s="108"/>
      <c r="L126" s="108"/>
      <c r="M126" s="108"/>
      <c r="N126" s="108"/>
    </row>
    <row r="127" spans="1:14" s="213" customFormat="1" ht="12.75">
      <c r="A127" s="108"/>
      <c r="B127" s="108"/>
      <c r="C127" s="109"/>
      <c r="D127" s="109"/>
      <c r="E127" s="109"/>
      <c r="F127" s="108"/>
      <c r="G127" s="108"/>
      <c r="H127" s="108"/>
      <c r="I127" s="108"/>
      <c r="J127" s="108"/>
      <c r="K127" s="108"/>
      <c r="L127" s="108"/>
      <c r="M127" s="108"/>
      <c r="N127" s="108"/>
    </row>
    <row r="128" spans="1:14" s="213" customFormat="1" ht="12.75">
      <c r="A128" s="108"/>
      <c r="B128" s="108"/>
      <c r="C128" s="109"/>
      <c r="D128" s="109"/>
      <c r="E128" s="109"/>
      <c r="F128" s="108"/>
      <c r="G128" s="108"/>
      <c r="H128" s="108"/>
      <c r="I128" s="108"/>
      <c r="J128" s="108"/>
      <c r="K128" s="108"/>
      <c r="L128" s="108"/>
      <c r="M128" s="108"/>
      <c r="N128" s="108"/>
    </row>
    <row r="129" spans="1:14" s="213" customFormat="1" ht="12.75">
      <c r="A129" s="108"/>
      <c r="B129" s="108"/>
      <c r="C129" s="109"/>
      <c r="D129" s="109"/>
      <c r="E129" s="109"/>
      <c r="F129" s="108"/>
      <c r="G129" s="108"/>
      <c r="H129" s="108"/>
      <c r="I129" s="108"/>
      <c r="J129" s="108"/>
      <c r="K129" s="108"/>
      <c r="L129" s="108"/>
      <c r="M129" s="108"/>
      <c r="N129" s="108"/>
    </row>
    <row r="130" spans="1:14" s="213" customFormat="1" ht="12.75">
      <c r="A130" s="108"/>
      <c r="B130" s="108"/>
      <c r="C130" s="109"/>
      <c r="D130" s="109"/>
      <c r="E130" s="109"/>
      <c r="F130" s="108"/>
      <c r="G130" s="108"/>
      <c r="H130" s="108"/>
      <c r="I130" s="108"/>
      <c r="J130" s="108"/>
      <c r="K130" s="108"/>
      <c r="L130" s="108"/>
      <c r="M130" s="108"/>
      <c r="N130" s="108"/>
    </row>
    <row r="131" spans="1:14" s="213" customFormat="1" ht="12.75">
      <c r="A131" s="108"/>
      <c r="B131" s="108"/>
      <c r="C131" s="109"/>
      <c r="D131" s="109"/>
      <c r="E131" s="109"/>
      <c r="F131" s="108"/>
      <c r="G131" s="108"/>
      <c r="H131" s="108"/>
      <c r="I131" s="108"/>
      <c r="J131" s="108"/>
      <c r="K131" s="108"/>
      <c r="L131" s="108"/>
      <c r="M131" s="108"/>
      <c r="N131" s="108"/>
    </row>
    <row r="132" spans="1:14" s="213" customFormat="1" ht="12.75">
      <c r="A132" s="108"/>
      <c r="B132" s="108"/>
      <c r="C132" s="109"/>
      <c r="D132" s="109"/>
      <c r="E132" s="109"/>
      <c r="F132" s="108"/>
      <c r="G132" s="108"/>
      <c r="H132" s="108"/>
      <c r="I132" s="108"/>
      <c r="J132" s="108"/>
      <c r="K132" s="108"/>
      <c r="L132" s="108"/>
      <c r="M132" s="108"/>
      <c r="N132" s="108"/>
    </row>
    <row r="133" spans="1:14" s="213" customFormat="1" ht="12.75">
      <c r="A133" s="108"/>
      <c r="B133" s="108"/>
      <c r="C133" s="109"/>
      <c r="D133" s="109"/>
      <c r="E133" s="109"/>
      <c r="F133" s="108"/>
      <c r="G133" s="108"/>
      <c r="H133" s="108"/>
      <c r="I133" s="108"/>
      <c r="J133" s="108"/>
      <c r="K133" s="108"/>
      <c r="L133" s="108"/>
      <c r="M133" s="108"/>
      <c r="N133" s="108"/>
    </row>
    <row r="134" spans="1:14" s="213" customFormat="1" ht="12.75">
      <c r="A134" s="108"/>
      <c r="B134" s="108"/>
      <c r="C134" s="109"/>
      <c r="D134" s="109"/>
      <c r="E134" s="109"/>
      <c r="F134" s="108"/>
      <c r="G134" s="108"/>
      <c r="H134" s="108"/>
      <c r="I134" s="108"/>
      <c r="J134" s="108"/>
      <c r="K134" s="108"/>
      <c r="L134" s="108"/>
      <c r="M134" s="108"/>
      <c r="N134" s="108"/>
    </row>
    <row r="135" spans="1:14" s="213" customFormat="1" ht="12.75">
      <c r="A135" s="108"/>
      <c r="B135" s="108"/>
      <c r="C135" s="109"/>
      <c r="D135" s="109"/>
      <c r="E135" s="109"/>
      <c r="F135" s="108"/>
      <c r="G135" s="108"/>
      <c r="H135" s="108"/>
      <c r="I135" s="108"/>
      <c r="J135" s="108"/>
      <c r="K135" s="108"/>
      <c r="L135" s="108"/>
      <c r="M135" s="108"/>
      <c r="N135" s="108"/>
    </row>
    <row r="136" spans="1:14" s="213" customFormat="1" ht="12.75">
      <c r="A136" s="108"/>
      <c r="B136" s="108"/>
      <c r="C136" s="109"/>
      <c r="D136" s="109"/>
      <c r="E136" s="109"/>
      <c r="F136" s="108"/>
      <c r="G136" s="108"/>
      <c r="H136" s="108"/>
      <c r="I136" s="108"/>
      <c r="J136" s="108"/>
      <c r="K136" s="108"/>
      <c r="L136" s="108"/>
      <c r="M136" s="108"/>
      <c r="N136" s="108"/>
    </row>
    <row r="137" spans="1:14" s="213" customFormat="1" ht="12.75">
      <c r="A137" s="108"/>
      <c r="B137" s="108"/>
      <c r="C137" s="109"/>
      <c r="D137" s="109"/>
      <c r="E137" s="109"/>
      <c r="F137" s="108"/>
      <c r="G137" s="108"/>
      <c r="H137" s="108"/>
      <c r="I137" s="108"/>
      <c r="J137" s="108"/>
      <c r="K137" s="108"/>
      <c r="L137" s="108"/>
      <c r="M137" s="108"/>
      <c r="N137" s="108"/>
    </row>
    <row r="138" spans="1:14" s="213" customFormat="1" ht="12.75">
      <c r="A138" s="108"/>
      <c r="B138" s="108"/>
      <c r="C138" s="109"/>
      <c r="D138" s="109"/>
      <c r="E138" s="109"/>
      <c r="F138" s="108"/>
      <c r="G138" s="108"/>
      <c r="H138" s="108"/>
      <c r="I138" s="108"/>
      <c r="J138" s="108"/>
      <c r="K138" s="108"/>
      <c r="L138" s="108"/>
      <c r="M138" s="108"/>
      <c r="N138" s="108"/>
    </row>
    <row r="139" spans="1:14" s="213" customFormat="1" ht="12.75">
      <c r="A139" s="108"/>
      <c r="B139" s="108"/>
      <c r="C139" s="109"/>
      <c r="D139" s="109"/>
      <c r="E139" s="109"/>
      <c r="F139" s="108"/>
      <c r="G139" s="108"/>
      <c r="H139" s="108"/>
      <c r="I139" s="108"/>
      <c r="J139" s="108"/>
      <c r="K139" s="108"/>
      <c r="L139" s="108"/>
      <c r="M139" s="108"/>
      <c r="N139" s="108"/>
    </row>
    <row r="140" spans="1:14" s="213" customFormat="1" ht="12.75">
      <c r="A140" s="108"/>
      <c r="B140" s="108"/>
      <c r="C140" s="109"/>
      <c r="D140" s="109"/>
      <c r="E140" s="109"/>
      <c r="F140" s="108"/>
      <c r="G140" s="108"/>
      <c r="H140" s="108"/>
      <c r="I140" s="108"/>
      <c r="J140" s="108"/>
      <c r="K140" s="108"/>
      <c r="L140" s="108"/>
      <c r="M140" s="108"/>
      <c r="N140" s="108"/>
    </row>
    <row r="141" spans="1:14" s="213" customFormat="1" ht="12.75">
      <c r="A141" s="108"/>
      <c r="B141" s="108"/>
      <c r="C141" s="109"/>
      <c r="D141" s="109"/>
      <c r="E141" s="109"/>
      <c r="F141" s="108"/>
      <c r="G141" s="108"/>
      <c r="H141" s="108"/>
      <c r="I141" s="108"/>
      <c r="J141" s="108"/>
      <c r="K141" s="108"/>
      <c r="L141" s="108"/>
      <c r="M141" s="108"/>
      <c r="N141" s="108"/>
    </row>
    <row r="142" spans="1:14" s="213" customFormat="1" ht="12.75">
      <c r="A142" s="108"/>
      <c r="B142" s="108"/>
      <c r="C142" s="109"/>
      <c r="D142" s="109"/>
      <c r="E142" s="109"/>
      <c r="F142" s="108"/>
      <c r="G142" s="108"/>
      <c r="H142" s="108"/>
      <c r="I142" s="108"/>
      <c r="J142" s="108"/>
      <c r="K142" s="108"/>
      <c r="L142" s="108"/>
      <c r="M142" s="108"/>
      <c r="N142" s="108"/>
    </row>
    <row r="143" spans="1:14" s="213" customFormat="1" ht="12.75">
      <c r="A143" s="108"/>
      <c r="B143" s="108"/>
      <c r="C143" s="109"/>
      <c r="D143" s="109"/>
      <c r="E143" s="109"/>
      <c r="F143" s="108"/>
      <c r="G143" s="108"/>
      <c r="H143" s="108"/>
      <c r="I143" s="108"/>
      <c r="J143" s="108"/>
      <c r="K143" s="108"/>
      <c r="L143" s="108"/>
      <c r="M143" s="108"/>
      <c r="N143" s="108"/>
    </row>
    <row r="144" spans="1:14" s="213" customFormat="1" ht="12.75">
      <c r="A144" s="108"/>
      <c r="B144" s="108"/>
      <c r="C144" s="109"/>
      <c r="D144" s="109"/>
      <c r="E144" s="109"/>
      <c r="F144" s="108"/>
      <c r="G144" s="108"/>
      <c r="H144" s="108"/>
      <c r="I144" s="108"/>
      <c r="J144" s="108"/>
      <c r="K144" s="108"/>
      <c r="L144" s="108"/>
      <c r="M144" s="108"/>
      <c r="N144" s="108"/>
    </row>
    <row r="145" spans="1:14" s="213" customFormat="1" ht="12.75">
      <c r="A145" s="108"/>
      <c r="B145" s="108"/>
      <c r="C145" s="109"/>
      <c r="D145" s="109"/>
      <c r="E145" s="109"/>
      <c r="F145" s="108"/>
      <c r="G145" s="108"/>
      <c r="H145" s="108"/>
      <c r="I145" s="108"/>
      <c r="J145" s="108"/>
      <c r="K145" s="108"/>
      <c r="L145" s="108"/>
      <c r="M145" s="108"/>
      <c r="N145" s="108"/>
    </row>
    <row r="146" spans="1:14" s="213" customFormat="1" ht="12.75">
      <c r="A146" s="108"/>
      <c r="B146" s="108"/>
      <c r="C146" s="109"/>
      <c r="D146" s="109"/>
      <c r="E146" s="109"/>
      <c r="F146" s="108"/>
      <c r="G146" s="108"/>
      <c r="H146" s="108"/>
      <c r="I146" s="108"/>
      <c r="J146" s="108"/>
      <c r="K146" s="108"/>
      <c r="L146" s="108"/>
      <c r="M146" s="108"/>
      <c r="N146" s="108"/>
    </row>
    <row r="147" spans="1:14" s="213" customFormat="1" ht="12.75">
      <c r="A147" s="108"/>
      <c r="B147" s="108"/>
      <c r="C147" s="109"/>
      <c r="D147" s="109"/>
      <c r="E147" s="109"/>
      <c r="F147" s="108"/>
      <c r="G147" s="108"/>
      <c r="H147" s="108"/>
      <c r="I147" s="108"/>
      <c r="J147" s="108"/>
      <c r="K147" s="108"/>
      <c r="L147" s="108"/>
      <c r="M147" s="108"/>
      <c r="N147" s="108"/>
    </row>
    <row r="148" spans="1:14" s="213" customFormat="1" ht="12.75">
      <c r="A148" s="108"/>
      <c r="B148" s="108"/>
      <c r="C148" s="109"/>
      <c r="D148" s="109"/>
      <c r="E148" s="109"/>
      <c r="F148" s="108"/>
      <c r="G148" s="108"/>
      <c r="H148" s="108"/>
      <c r="I148" s="108"/>
      <c r="J148" s="108"/>
      <c r="K148" s="108"/>
      <c r="L148" s="108"/>
      <c r="M148" s="108"/>
      <c r="N148" s="108"/>
    </row>
    <row r="149" spans="1:14" s="213" customFormat="1" ht="12.75">
      <c r="A149" s="108"/>
      <c r="B149" s="108"/>
      <c r="C149" s="109"/>
      <c r="D149" s="109"/>
      <c r="E149" s="109"/>
      <c r="F149" s="108"/>
      <c r="G149" s="108"/>
      <c r="H149" s="108"/>
      <c r="I149" s="108"/>
      <c r="J149" s="108"/>
      <c r="K149" s="108"/>
      <c r="L149" s="108"/>
      <c r="M149" s="108"/>
      <c r="N149" s="108"/>
    </row>
    <row r="150" spans="1:14" s="213" customFormat="1" ht="12.75">
      <c r="A150" s="108"/>
      <c r="B150" s="108"/>
      <c r="C150" s="109"/>
      <c r="D150" s="109"/>
      <c r="E150" s="109"/>
      <c r="F150" s="108"/>
      <c r="G150" s="108"/>
      <c r="H150" s="108"/>
      <c r="I150" s="108"/>
      <c r="J150" s="108"/>
      <c r="K150" s="108"/>
      <c r="L150" s="108"/>
      <c r="M150" s="108"/>
      <c r="N150" s="108"/>
    </row>
    <row r="151" spans="1:14" s="213" customFormat="1" ht="12.75">
      <c r="A151" s="108"/>
      <c r="B151" s="108"/>
      <c r="C151" s="109"/>
      <c r="D151" s="109"/>
      <c r="E151" s="109"/>
      <c r="F151" s="108"/>
      <c r="G151" s="108"/>
      <c r="H151" s="108"/>
      <c r="I151" s="108"/>
      <c r="J151" s="108"/>
      <c r="K151" s="108"/>
      <c r="L151" s="108"/>
      <c r="M151" s="108"/>
      <c r="N151" s="108"/>
    </row>
    <row r="152" spans="1:14" s="213" customFormat="1" ht="12.75">
      <c r="A152" s="108"/>
      <c r="B152" s="108"/>
      <c r="C152" s="109"/>
      <c r="D152" s="109"/>
      <c r="E152" s="109"/>
      <c r="F152" s="108"/>
      <c r="G152" s="108"/>
      <c r="H152" s="108"/>
      <c r="I152" s="108"/>
      <c r="J152" s="108"/>
      <c r="K152" s="108"/>
      <c r="L152" s="108"/>
      <c r="M152" s="108"/>
      <c r="N152" s="108"/>
    </row>
    <row r="153" spans="1:14" s="213" customFormat="1" ht="12.75">
      <c r="A153" s="108"/>
      <c r="B153" s="108"/>
      <c r="C153" s="109"/>
      <c r="D153" s="109"/>
      <c r="E153" s="109"/>
      <c r="F153" s="108"/>
      <c r="G153" s="108"/>
      <c r="H153" s="108"/>
      <c r="I153" s="108"/>
      <c r="J153" s="108"/>
      <c r="K153" s="108"/>
      <c r="L153" s="108"/>
      <c r="M153" s="108"/>
      <c r="N153" s="108"/>
    </row>
    <row r="154" spans="1:14" s="213" customFormat="1" ht="12.75">
      <c r="A154" s="108"/>
      <c r="B154" s="108"/>
      <c r="C154" s="109"/>
      <c r="D154" s="109"/>
      <c r="E154" s="109"/>
      <c r="F154" s="108"/>
      <c r="G154" s="108"/>
      <c r="H154" s="108"/>
      <c r="I154" s="108"/>
      <c r="J154" s="108"/>
      <c r="K154" s="108"/>
      <c r="L154" s="108"/>
      <c r="M154" s="108"/>
      <c r="N154" s="108"/>
    </row>
    <row r="155" spans="1:14" s="213" customFormat="1" ht="12.75">
      <c r="A155" s="108"/>
      <c r="B155" s="108"/>
      <c r="C155" s="109"/>
      <c r="D155" s="109"/>
      <c r="E155" s="109"/>
      <c r="F155" s="108"/>
      <c r="G155" s="108"/>
      <c r="H155" s="108"/>
      <c r="I155" s="108"/>
      <c r="J155" s="108"/>
      <c r="K155" s="108"/>
      <c r="L155" s="108"/>
      <c r="M155" s="108"/>
      <c r="N155" s="108"/>
    </row>
    <row r="156" spans="1:14" s="213" customFormat="1" ht="12.75">
      <c r="A156" s="108"/>
      <c r="B156" s="108"/>
      <c r="C156" s="109"/>
      <c r="D156" s="109"/>
      <c r="E156" s="109"/>
      <c r="F156" s="108"/>
      <c r="G156" s="108"/>
      <c r="H156" s="108"/>
      <c r="I156" s="108"/>
      <c r="J156" s="108"/>
      <c r="K156" s="108"/>
      <c r="L156" s="108"/>
      <c r="M156" s="108"/>
      <c r="N156" s="108"/>
    </row>
    <row r="157" spans="1:14" s="213" customFormat="1" ht="12.75">
      <c r="A157" s="108"/>
      <c r="B157" s="108"/>
      <c r="C157" s="109"/>
      <c r="D157" s="109"/>
      <c r="E157" s="109"/>
      <c r="F157" s="108"/>
      <c r="G157" s="108"/>
      <c r="H157" s="108"/>
      <c r="I157" s="108"/>
      <c r="J157" s="108"/>
      <c r="K157" s="108"/>
      <c r="L157" s="108"/>
      <c r="M157" s="108"/>
      <c r="N157" s="108"/>
    </row>
    <row r="158" spans="1:14" s="213" customFormat="1" ht="12.75">
      <c r="A158" s="108"/>
      <c r="B158" s="108"/>
      <c r="C158" s="109"/>
      <c r="D158" s="109"/>
      <c r="E158" s="109"/>
      <c r="F158" s="108"/>
      <c r="G158" s="108"/>
      <c r="H158" s="108"/>
      <c r="I158" s="108"/>
      <c r="J158" s="108"/>
      <c r="K158" s="108"/>
      <c r="L158" s="108"/>
      <c r="M158" s="108"/>
      <c r="N158" s="108"/>
    </row>
    <row r="159" spans="1:14" s="213" customFormat="1" ht="12.75">
      <c r="A159" s="108"/>
      <c r="B159" s="108"/>
      <c r="C159" s="109"/>
      <c r="D159" s="109"/>
      <c r="E159" s="109"/>
      <c r="F159" s="108"/>
      <c r="G159" s="108"/>
      <c r="H159" s="108"/>
      <c r="I159" s="108"/>
      <c r="J159" s="108"/>
      <c r="K159" s="108"/>
      <c r="L159" s="108"/>
      <c r="M159" s="108"/>
      <c r="N159" s="108"/>
    </row>
    <row r="160" spans="1:14" s="213" customFormat="1" ht="12.75">
      <c r="A160" s="108"/>
      <c r="B160" s="108"/>
      <c r="C160" s="109"/>
      <c r="D160" s="109"/>
      <c r="E160" s="109"/>
      <c r="F160" s="108"/>
      <c r="G160" s="108"/>
      <c r="H160" s="108"/>
      <c r="I160" s="108"/>
      <c r="J160" s="108"/>
      <c r="K160" s="108"/>
      <c r="L160" s="108"/>
      <c r="M160" s="108"/>
      <c r="N160" s="108"/>
    </row>
    <row r="161" spans="1:14" s="213" customFormat="1" ht="12.75">
      <c r="A161" s="108"/>
      <c r="B161" s="108"/>
      <c r="C161" s="109"/>
      <c r="D161" s="109"/>
      <c r="E161" s="109"/>
      <c r="F161" s="108"/>
      <c r="G161" s="108"/>
      <c r="H161" s="108"/>
      <c r="I161" s="108"/>
      <c r="J161" s="108"/>
      <c r="K161" s="108"/>
      <c r="L161" s="108"/>
      <c r="M161" s="108"/>
      <c r="N161" s="108"/>
    </row>
    <row r="162" spans="1:14" s="213" customFormat="1" ht="12.75">
      <c r="A162" s="108"/>
      <c r="B162" s="108"/>
      <c r="C162" s="109"/>
      <c r="D162" s="109"/>
      <c r="E162" s="109"/>
      <c r="F162" s="108"/>
      <c r="G162" s="108"/>
      <c r="H162" s="108"/>
      <c r="I162" s="108"/>
      <c r="J162" s="108"/>
      <c r="K162" s="108"/>
      <c r="L162" s="108"/>
      <c r="M162" s="108"/>
      <c r="N162" s="108"/>
    </row>
    <row r="163" spans="1:14" s="213" customFormat="1" ht="12.75">
      <c r="A163" s="108"/>
      <c r="B163" s="108"/>
      <c r="C163" s="109"/>
      <c r="D163" s="109"/>
      <c r="E163" s="109"/>
      <c r="F163" s="108"/>
      <c r="G163" s="108"/>
      <c r="H163" s="108"/>
      <c r="I163" s="108"/>
      <c r="J163" s="108"/>
      <c r="K163" s="108"/>
      <c r="L163" s="108"/>
      <c r="M163" s="108"/>
      <c r="N163" s="108"/>
    </row>
    <row r="164" spans="1:14" s="213" customFormat="1" ht="12.75">
      <c r="A164" s="108"/>
      <c r="B164" s="108"/>
      <c r="C164" s="109"/>
      <c r="D164" s="109"/>
      <c r="E164" s="109"/>
      <c r="F164" s="108"/>
      <c r="G164" s="108"/>
      <c r="H164" s="108"/>
      <c r="I164" s="108"/>
      <c r="J164" s="108"/>
      <c r="K164" s="108"/>
      <c r="L164" s="108"/>
      <c r="M164" s="108"/>
      <c r="N164" s="108"/>
    </row>
    <row r="165" spans="1:14" s="213" customFormat="1" ht="12.75">
      <c r="A165" s="108"/>
      <c r="B165" s="108"/>
      <c r="C165" s="109"/>
      <c r="D165" s="109"/>
      <c r="E165" s="109"/>
      <c r="F165" s="108"/>
      <c r="G165" s="108"/>
      <c r="H165" s="108"/>
      <c r="I165" s="108"/>
      <c r="J165" s="108"/>
      <c r="K165" s="108"/>
      <c r="L165" s="108"/>
      <c r="M165" s="108"/>
      <c r="N165" s="108"/>
    </row>
    <row r="166" spans="1:14" s="213" customFormat="1" ht="12.75">
      <c r="A166" s="108"/>
      <c r="B166" s="108"/>
      <c r="C166" s="109"/>
      <c r="D166" s="109"/>
      <c r="E166" s="109"/>
      <c r="F166" s="108"/>
      <c r="G166" s="108"/>
      <c r="H166" s="108"/>
      <c r="I166" s="108"/>
      <c r="J166" s="108"/>
      <c r="K166" s="108"/>
      <c r="L166" s="108"/>
      <c r="M166" s="108"/>
      <c r="N166" s="108"/>
    </row>
    <row r="167" spans="1:14" s="213" customFormat="1" ht="12.75">
      <c r="A167" s="108"/>
      <c r="B167" s="108"/>
      <c r="C167" s="109"/>
      <c r="D167" s="109"/>
      <c r="E167" s="109"/>
      <c r="F167" s="108"/>
      <c r="G167" s="108"/>
      <c r="H167" s="108"/>
      <c r="I167" s="108"/>
      <c r="J167" s="108"/>
      <c r="K167" s="108"/>
      <c r="L167" s="108"/>
      <c r="M167" s="108"/>
      <c r="N167" s="108"/>
    </row>
    <row r="168" spans="1:14" s="213" customFormat="1" ht="12.75">
      <c r="A168" s="108"/>
      <c r="B168" s="108"/>
      <c r="C168" s="109"/>
      <c r="D168" s="109"/>
      <c r="E168" s="109"/>
      <c r="F168" s="108"/>
      <c r="G168" s="108"/>
      <c r="H168" s="108"/>
      <c r="I168" s="108"/>
      <c r="J168" s="108"/>
      <c r="K168" s="108"/>
      <c r="L168" s="108"/>
      <c r="M168" s="108"/>
      <c r="N168" s="108"/>
    </row>
    <row r="169" spans="1:14" s="213" customFormat="1" ht="12.75">
      <c r="A169" s="108"/>
      <c r="B169" s="108"/>
      <c r="C169" s="109"/>
      <c r="D169" s="109"/>
      <c r="E169" s="109"/>
      <c r="F169" s="108"/>
      <c r="G169" s="108"/>
      <c r="H169" s="108"/>
      <c r="I169" s="108"/>
      <c r="J169" s="108"/>
      <c r="K169" s="108"/>
      <c r="L169" s="108"/>
      <c r="M169" s="108"/>
      <c r="N169" s="108"/>
    </row>
    <row r="170" spans="1:14" s="213" customFormat="1" ht="12.75">
      <c r="A170" s="108"/>
      <c r="B170" s="108"/>
      <c r="C170" s="109"/>
      <c r="D170" s="109"/>
      <c r="E170" s="109"/>
      <c r="F170" s="108"/>
      <c r="G170" s="108"/>
      <c r="H170" s="108"/>
      <c r="I170" s="108"/>
      <c r="J170" s="108"/>
      <c r="K170" s="108"/>
      <c r="L170" s="108"/>
      <c r="M170" s="108"/>
      <c r="N170" s="108"/>
    </row>
    <row r="171" spans="1:14" s="213" customFormat="1" ht="12.75">
      <c r="A171" s="108"/>
      <c r="B171" s="108"/>
      <c r="C171" s="109"/>
      <c r="D171" s="109"/>
      <c r="E171" s="109"/>
      <c r="F171" s="108"/>
      <c r="G171" s="108"/>
      <c r="H171" s="108"/>
      <c r="I171" s="108"/>
      <c r="J171" s="108"/>
      <c r="K171" s="108"/>
      <c r="L171" s="108"/>
      <c r="M171" s="108"/>
      <c r="N171" s="108"/>
    </row>
    <row r="172" spans="1:14" s="213" customFormat="1" ht="12.75">
      <c r="A172" s="108"/>
      <c r="B172" s="108"/>
      <c r="C172" s="109"/>
      <c r="D172" s="109"/>
      <c r="E172" s="109"/>
      <c r="F172" s="108"/>
      <c r="G172" s="108"/>
      <c r="H172" s="108"/>
      <c r="I172" s="108"/>
      <c r="J172" s="108"/>
      <c r="K172" s="108"/>
      <c r="L172" s="108"/>
      <c r="M172" s="108"/>
      <c r="N172" s="108"/>
    </row>
    <row r="173" spans="1:14" s="213" customFormat="1" ht="12.75">
      <c r="A173" s="108"/>
      <c r="B173" s="108"/>
      <c r="C173" s="109"/>
      <c r="D173" s="109"/>
      <c r="E173" s="109"/>
      <c r="F173" s="108"/>
      <c r="G173" s="108"/>
      <c r="H173" s="108"/>
      <c r="I173" s="108"/>
      <c r="J173" s="108"/>
      <c r="K173" s="108"/>
      <c r="L173" s="108"/>
      <c r="M173" s="108"/>
      <c r="N173" s="108"/>
    </row>
  </sheetData>
  <sheetProtection selectLockedCells="1" selectUnlockedCells="1"/>
  <mergeCells count="51">
    <mergeCell ref="O1:P1"/>
    <mergeCell ref="D2:H2"/>
    <mergeCell ref="C3:N3"/>
    <mergeCell ref="C4:N4"/>
    <mergeCell ref="A6:B6"/>
    <mergeCell ref="C6:N6"/>
    <mergeCell ref="A7:B7"/>
    <mergeCell ref="C7:N7"/>
    <mergeCell ref="A8:B8"/>
    <mergeCell ref="C8:N8"/>
    <mergeCell ref="A9:B9"/>
    <mergeCell ref="C9:N9"/>
    <mergeCell ref="I15:K15"/>
    <mergeCell ref="O15:P15"/>
    <mergeCell ref="A10:B10"/>
    <mergeCell ref="C10:N10"/>
    <mergeCell ref="A13:G13"/>
    <mergeCell ref="K13:M13"/>
    <mergeCell ref="N13:O13"/>
    <mergeCell ref="C29:K29"/>
    <mergeCell ref="C30:K30"/>
    <mergeCell ref="C31:K31"/>
    <mergeCell ref="A32:D32"/>
    <mergeCell ref="K32:N32"/>
    <mergeCell ref="A33:I33"/>
    <mergeCell ref="K33:N33"/>
    <mergeCell ref="A34:D34"/>
    <mergeCell ref="K34:N34"/>
    <mergeCell ref="A35:D35"/>
    <mergeCell ref="K35:N35"/>
    <mergeCell ref="A36:D36"/>
    <mergeCell ref="K36:N36"/>
    <mergeCell ref="A37:D37"/>
    <mergeCell ref="K37:N37"/>
    <mergeCell ref="A38:D38"/>
    <mergeCell ref="K38:N38"/>
    <mergeCell ref="A45:B45"/>
    <mergeCell ref="A39:D39"/>
    <mergeCell ref="K39:N39"/>
    <mergeCell ref="A42:B42"/>
    <mergeCell ref="D42:E42"/>
    <mergeCell ref="G42:H42"/>
    <mergeCell ref="I42:M42"/>
    <mergeCell ref="N42:O42"/>
    <mergeCell ref="E17:E18"/>
    <mergeCell ref="F17:K17"/>
    <mergeCell ref="L17:P17"/>
    <mergeCell ref="A17:A18"/>
    <mergeCell ref="B17:B18"/>
    <mergeCell ref="C17:C18"/>
    <mergeCell ref="D17:D18"/>
  </mergeCells>
  <printOptions/>
  <pageMargins left="0.35" right="0.5597222222222222" top="0.5201388888888889" bottom="0.5097222222222222" header="0.5118055555555555" footer="0.5118055555555555"/>
  <pageSetup horizontalDpi="300" verticalDpi="300" orientation="landscape" paperSize="9" scale="96" r:id="rId1"/>
</worksheet>
</file>

<file path=xl/worksheets/sheet16.xml><?xml version="1.0" encoding="utf-8"?>
<worksheet xmlns="http://schemas.openxmlformats.org/spreadsheetml/2006/main" xmlns:r="http://schemas.openxmlformats.org/officeDocument/2006/relationships">
  <dimension ref="A2:G98"/>
  <sheetViews>
    <sheetView tabSelected="1" view="pageBreakPreview" zoomScaleSheetLayoutView="100" zoomScalePageLayoutView="0" workbookViewId="0" topLeftCell="A72">
      <selection activeCell="B56" sqref="B56"/>
    </sheetView>
  </sheetViews>
  <sheetFormatPr defaultColWidth="9.140625" defaultRowHeight="12.75"/>
  <cols>
    <col min="1" max="1" width="4.28125" style="274" customWidth="1"/>
    <col min="2" max="2" width="11.140625" style="274" customWidth="1"/>
    <col min="3" max="3" width="50.57421875" style="274" customWidth="1"/>
    <col min="4" max="4" width="8.57421875" style="274" customWidth="1"/>
    <col min="5" max="5" width="10.7109375" style="274" customWidth="1"/>
    <col min="6" max="16384" width="9.140625" style="274" customWidth="1"/>
  </cols>
  <sheetData>
    <row r="2" ht="15.75">
      <c r="C2" s="227" t="s">
        <v>361</v>
      </c>
    </row>
    <row r="3" spans="3:5" s="228" customFormat="1" ht="55.5" customHeight="1">
      <c r="C3" s="229" t="e">
        <f>#REF!</f>
        <v>#REF!</v>
      </c>
      <c r="D3" s="230"/>
      <c r="E3" s="231"/>
    </row>
    <row r="4" spans="3:5" s="228" customFormat="1" ht="17.25" customHeight="1">
      <c r="C4" s="232" t="e">
        <f>#REF!</f>
        <v>#REF!</v>
      </c>
      <c r="D4" s="230"/>
      <c r="E4" s="231"/>
    </row>
    <row r="5" spans="3:5" s="228" customFormat="1" ht="9" customHeight="1">
      <c r="C5" s="232"/>
      <c r="D5" s="230"/>
      <c r="E5" s="231"/>
    </row>
    <row r="6" spans="3:5" s="233" customFormat="1" ht="8.25" customHeight="1">
      <c r="C6" s="234"/>
      <c r="D6" s="234"/>
      <c r="E6" s="234"/>
    </row>
    <row r="7" spans="3:5" s="228" customFormat="1" ht="27" customHeight="1">
      <c r="C7" s="235" t="e">
        <f>#REF!</f>
        <v>#REF!</v>
      </c>
      <c r="D7" s="230"/>
      <c r="E7" s="231"/>
    </row>
    <row r="8" spans="3:5" s="228" customFormat="1" ht="9.75" customHeight="1">
      <c r="C8" s="236"/>
      <c r="D8" s="230"/>
      <c r="E8" s="231" t="s">
        <v>2</v>
      </c>
    </row>
    <row r="9" spans="3:5" s="228" customFormat="1" ht="7.5" customHeight="1">
      <c r="C9" s="236"/>
      <c r="D9" s="230"/>
      <c r="E9" s="231"/>
    </row>
    <row r="10" spans="3:5" s="228" customFormat="1" ht="27" customHeight="1">
      <c r="C10" s="555" t="s">
        <v>362</v>
      </c>
      <c r="D10" s="555"/>
      <c r="E10" s="231"/>
    </row>
    <row r="11" spans="3:5" s="228" customFormat="1" ht="3" customHeight="1">
      <c r="C11" s="237"/>
      <c r="D11" s="237"/>
      <c r="E11" s="231"/>
    </row>
    <row r="12" spans="3:5" s="228" customFormat="1" ht="12.75" customHeight="1">
      <c r="C12" s="237"/>
      <c r="D12" s="237"/>
      <c r="E12" s="231"/>
    </row>
    <row r="13" spans="3:5" s="108" customFormat="1" ht="15.75" customHeight="1">
      <c r="C13" s="515" t="s">
        <v>367</v>
      </c>
      <c r="D13" s="515"/>
      <c r="E13" s="515"/>
    </row>
    <row r="14" spans="3:5" s="108" customFormat="1" ht="15.75" customHeight="1">
      <c r="C14" s="521" t="s">
        <v>151</v>
      </c>
      <c r="D14" s="521"/>
      <c r="E14" s="521"/>
    </row>
    <row r="15" spans="3:5" s="108" customFormat="1" ht="12.75" customHeight="1">
      <c r="C15" s="522" t="s">
        <v>56</v>
      </c>
      <c r="D15" s="522"/>
      <c r="E15" s="522"/>
    </row>
    <row r="16" s="105" customFormat="1" ht="12.75"/>
    <row r="17" spans="1:5" s="115" customFormat="1" ht="12.75">
      <c r="A17" s="553" t="s">
        <v>8</v>
      </c>
      <c r="B17" s="553" t="s">
        <v>104</v>
      </c>
      <c r="C17" s="554" t="s">
        <v>105</v>
      </c>
      <c r="D17" s="553" t="s">
        <v>106</v>
      </c>
      <c r="E17" s="553" t="s">
        <v>107</v>
      </c>
    </row>
    <row r="18" spans="1:5" s="115" customFormat="1" ht="44.25" customHeight="1">
      <c r="A18" s="553"/>
      <c r="B18" s="553"/>
      <c r="C18" s="554"/>
      <c r="D18" s="553"/>
      <c r="E18" s="553"/>
    </row>
    <row r="19" spans="1:5" s="115" customFormat="1" ht="12.75">
      <c r="A19" s="116" t="s">
        <v>112</v>
      </c>
      <c r="B19" s="117" t="s">
        <v>74</v>
      </c>
      <c r="C19" s="118">
        <v>3</v>
      </c>
      <c r="D19" s="119">
        <v>4</v>
      </c>
      <c r="E19" s="238">
        <v>5</v>
      </c>
    </row>
    <row r="20" spans="1:5" s="105" customFormat="1" ht="12.75">
      <c r="A20" s="120"/>
      <c r="B20" s="121"/>
      <c r="C20" s="122" t="s">
        <v>153</v>
      </c>
      <c r="D20" s="123"/>
      <c r="E20" s="239"/>
    </row>
    <row r="21" spans="1:5" s="105" customFormat="1" ht="38.25" customHeight="1">
      <c r="A21" s="128">
        <v>1</v>
      </c>
      <c r="B21" s="129" t="s">
        <v>154</v>
      </c>
      <c r="C21" s="130" t="s">
        <v>155</v>
      </c>
      <c r="D21" s="131" t="s">
        <v>116</v>
      </c>
      <c r="E21" s="240">
        <v>1</v>
      </c>
    </row>
    <row r="22" spans="1:5" s="105" customFormat="1" ht="38.25" customHeight="1">
      <c r="A22" s="128">
        <v>2</v>
      </c>
      <c r="B22" s="129" t="s">
        <v>154</v>
      </c>
      <c r="C22" s="130" t="s">
        <v>156</v>
      </c>
      <c r="D22" s="131" t="s">
        <v>116</v>
      </c>
      <c r="E22" s="240">
        <v>5</v>
      </c>
    </row>
    <row r="23" spans="1:5" s="105" customFormat="1" ht="38.25" customHeight="1">
      <c r="A23" s="128">
        <v>3</v>
      </c>
      <c r="B23" s="129" t="s">
        <v>154</v>
      </c>
      <c r="C23" s="130" t="s">
        <v>157</v>
      </c>
      <c r="D23" s="131" t="s">
        <v>116</v>
      </c>
      <c r="E23" s="240">
        <v>5</v>
      </c>
    </row>
    <row r="24" spans="1:5" s="105" customFormat="1" ht="38.25" customHeight="1">
      <c r="A24" s="128">
        <v>4</v>
      </c>
      <c r="B24" s="129" t="s">
        <v>154</v>
      </c>
      <c r="C24" s="130" t="s">
        <v>158</v>
      </c>
      <c r="D24" s="131" t="s">
        <v>116</v>
      </c>
      <c r="E24" s="240">
        <v>4</v>
      </c>
    </row>
    <row r="25" spans="1:5" s="105" customFormat="1" ht="38.25" customHeight="1">
      <c r="A25" s="128">
        <v>5</v>
      </c>
      <c r="B25" s="129" t="s">
        <v>154</v>
      </c>
      <c r="C25" s="130" t="s">
        <v>159</v>
      </c>
      <c r="D25" s="131" t="s">
        <v>116</v>
      </c>
      <c r="E25" s="240">
        <v>11</v>
      </c>
    </row>
    <row r="26" spans="1:5" s="105" customFormat="1" ht="38.25" customHeight="1">
      <c r="A26" s="128">
        <v>6</v>
      </c>
      <c r="B26" s="129" t="s">
        <v>154</v>
      </c>
      <c r="C26" s="130" t="s">
        <v>160</v>
      </c>
      <c r="D26" s="131" t="s">
        <v>116</v>
      </c>
      <c r="E26" s="240">
        <v>4</v>
      </c>
    </row>
    <row r="27" spans="1:5" s="105" customFormat="1" ht="38.25" customHeight="1">
      <c r="A27" s="128">
        <v>7</v>
      </c>
      <c r="B27" s="129" t="s">
        <v>154</v>
      </c>
      <c r="C27" s="130" t="s">
        <v>161</v>
      </c>
      <c r="D27" s="131" t="s">
        <v>116</v>
      </c>
      <c r="E27" s="240">
        <v>2</v>
      </c>
    </row>
    <row r="28" spans="1:5" s="105" customFormat="1" ht="38.25" customHeight="1">
      <c r="A28" s="128">
        <v>8</v>
      </c>
      <c r="B28" s="129" t="s">
        <v>154</v>
      </c>
      <c r="C28" s="130" t="s">
        <v>162</v>
      </c>
      <c r="D28" s="131" t="s">
        <v>116</v>
      </c>
      <c r="E28" s="240">
        <v>2</v>
      </c>
    </row>
    <row r="29" spans="1:5" s="105" customFormat="1" ht="38.25" customHeight="1">
      <c r="A29" s="128">
        <v>9</v>
      </c>
      <c r="B29" s="129" t="s">
        <v>154</v>
      </c>
      <c r="C29" s="130" t="s">
        <v>163</v>
      </c>
      <c r="D29" s="131" t="s">
        <v>116</v>
      </c>
      <c r="E29" s="240">
        <v>1</v>
      </c>
    </row>
    <row r="30" spans="1:5" s="105" customFormat="1" ht="38.25" customHeight="1">
      <c r="A30" s="128">
        <v>10</v>
      </c>
      <c r="B30" s="129" t="s">
        <v>154</v>
      </c>
      <c r="C30" s="130" t="s">
        <v>164</v>
      </c>
      <c r="D30" s="131" t="s">
        <v>116</v>
      </c>
      <c r="E30" s="240">
        <v>4</v>
      </c>
    </row>
    <row r="31" spans="1:5" s="105" customFormat="1" ht="38.25" customHeight="1">
      <c r="A31" s="128">
        <v>11</v>
      </c>
      <c r="B31" s="129" t="s">
        <v>154</v>
      </c>
      <c r="C31" s="130" t="s">
        <v>165</v>
      </c>
      <c r="D31" s="131" t="s">
        <v>116</v>
      </c>
      <c r="E31" s="240">
        <v>3</v>
      </c>
    </row>
    <row r="32" spans="1:5" s="105" customFormat="1" ht="38.25" customHeight="1">
      <c r="A32" s="128">
        <v>12</v>
      </c>
      <c r="B32" s="129" t="s">
        <v>154</v>
      </c>
      <c r="C32" s="130" t="s">
        <v>166</v>
      </c>
      <c r="D32" s="131" t="s">
        <v>116</v>
      </c>
      <c r="E32" s="240">
        <v>2</v>
      </c>
    </row>
    <row r="33" spans="1:5" s="105" customFormat="1" ht="27" customHeight="1">
      <c r="A33" s="128">
        <v>13</v>
      </c>
      <c r="B33" s="129" t="s">
        <v>154</v>
      </c>
      <c r="C33" s="135" t="s">
        <v>167</v>
      </c>
      <c r="D33" s="136" t="s">
        <v>139</v>
      </c>
      <c r="E33" s="241">
        <f>SUM(E21:E32)</f>
        <v>44</v>
      </c>
    </row>
    <row r="34" spans="1:5" s="105" customFormat="1" ht="30" customHeight="1">
      <c r="A34" s="128">
        <v>14</v>
      </c>
      <c r="B34" s="129" t="s">
        <v>154</v>
      </c>
      <c r="C34" s="135" t="s">
        <v>168</v>
      </c>
      <c r="D34" s="136" t="s">
        <v>169</v>
      </c>
      <c r="E34" s="241">
        <f>E21*2.65+E22*5.4+E23*5.4+E24*1.12+E25*1+E26*11+E27*1.05+E28*1.1+E29*1.3+E30*2.57+E31*1.85+E32*1.45</f>
        <v>140.46</v>
      </c>
    </row>
    <row r="35" spans="1:5" s="105" customFormat="1" ht="27.75" customHeight="1">
      <c r="A35" s="128">
        <v>15</v>
      </c>
      <c r="B35" s="129" t="s">
        <v>154</v>
      </c>
      <c r="C35" s="135" t="s">
        <v>170</v>
      </c>
      <c r="D35" s="136" t="s">
        <v>169</v>
      </c>
      <c r="E35" s="241">
        <f>E34</f>
        <v>140.46</v>
      </c>
    </row>
    <row r="36" spans="1:5" s="105" customFormat="1" ht="12.75">
      <c r="A36" s="177"/>
      <c r="B36" s="178"/>
      <c r="C36" s="122" t="s">
        <v>171</v>
      </c>
      <c r="D36" s="123"/>
      <c r="E36" s="239"/>
    </row>
    <row r="37" spans="1:5" s="105" customFormat="1" ht="29.25" customHeight="1">
      <c r="A37" s="128">
        <v>1</v>
      </c>
      <c r="B37" s="129" t="s">
        <v>172</v>
      </c>
      <c r="C37" s="135" t="s">
        <v>173</v>
      </c>
      <c r="D37" s="136" t="s">
        <v>116</v>
      </c>
      <c r="E37" s="241">
        <v>1</v>
      </c>
    </row>
    <row r="38" spans="1:5" s="105" customFormat="1" ht="29.25" customHeight="1">
      <c r="A38" s="128">
        <v>2</v>
      </c>
      <c r="B38" s="129" t="s">
        <v>172</v>
      </c>
      <c r="C38" s="135" t="s">
        <v>174</v>
      </c>
      <c r="D38" s="136" t="s">
        <v>116</v>
      </c>
      <c r="E38" s="241">
        <v>1</v>
      </c>
    </row>
    <row r="39" spans="1:5" s="105" customFormat="1" ht="29.25" customHeight="1">
      <c r="A39" s="128">
        <v>3</v>
      </c>
      <c r="B39" s="129" t="s">
        <v>172</v>
      </c>
      <c r="C39" s="135" t="s">
        <v>175</v>
      </c>
      <c r="D39" s="136" t="s">
        <v>116</v>
      </c>
      <c r="E39" s="241">
        <v>1</v>
      </c>
    </row>
    <row r="40" spans="1:5" s="105" customFormat="1" ht="29.25" customHeight="1">
      <c r="A40" s="128">
        <v>4</v>
      </c>
      <c r="B40" s="129" t="s">
        <v>172</v>
      </c>
      <c r="C40" s="135" t="s">
        <v>176</v>
      </c>
      <c r="D40" s="136" t="s">
        <v>116</v>
      </c>
      <c r="E40" s="241">
        <v>2</v>
      </c>
    </row>
    <row r="41" spans="1:5" s="105" customFormat="1" ht="27" customHeight="1">
      <c r="A41" s="128">
        <v>5</v>
      </c>
      <c r="B41" s="129" t="s">
        <v>154</v>
      </c>
      <c r="C41" s="135" t="s">
        <v>167</v>
      </c>
      <c r="D41" s="136" t="s">
        <v>139</v>
      </c>
      <c r="E41" s="241">
        <f>SUM(E37:E40)</f>
        <v>5</v>
      </c>
    </row>
    <row r="42" spans="1:5" s="105" customFormat="1" ht="15.75" customHeight="1">
      <c r="A42" s="138"/>
      <c r="B42" s="139"/>
      <c r="C42" s="549" t="s">
        <v>48</v>
      </c>
      <c r="D42" s="549"/>
      <c r="E42" s="549"/>
    </row>
    <row r="43" spans="1:5" s="105" customFormat="1" ht="15.75" customHeight="1">
      <c r="A43" s="142"/>
      <c r="B43" s="106"/>
      <c r="C43" s="550" t="s">
        <v>141</v>
      </c>
      <c r="D43" s="550"/>
      <c r="E43" s="550"/>
    </row>
    <row r="44" spans="1:5" s="105" customFormat="1" ht="15.75" customHeight="1">
      <c r="A44" s="145"/>
      <c r="B44" s="146"/>
      <c r="C44" s="551" t="s">
        <v>142</v>
      </c>
      <c r="D44" s="551"/>
      <c r="E44" s="551"/>
    </row>
    <row r="45" spans="3:5" s="228" customFormat="1" ht="12.75" customHeight="1">
      <c r="C45" s="237"/>
      <c r="D45" s="237"/>
      <c r="E45" s="231"/>
    </row>
    <row r="46" spans="3:5" s="228" customFormat="1" ht="17.25" customHeight="1">
      <c r="C46" s="237"/>
      <c r="D46" s="237"/>
      <c r="E46" s="231"/>
    </row>
    <row r="47" spans="3:5" s="108" customFormat="1" ht="18" customHeight="1">
      <c r="C47" s="515" t="s">
        <v>376</v>
      </c>
      <c r="D47" s="515"/>
      <c r="E47" s="515"/>
    </row>
    <row r="48" spans="3:5" s="108" customFormat="1" ht="18" customHeight="1">
      <c r="C48" s="521" t="s">
        <v>84</v>
      </c>
      <c r="D48" s="521"/>
      <c r="E48" s="521"/>
    </row>
    <row r="49" spans="3:5" s="108" customFormat="1" ht="12.75" customHeight="1">
      <c r="C49" s="522" t="s">
        <v>56</v>
      </c>
      <c r="D49" s="522"/>
      <c r="E49" s="522"/>
    </row>
    <row r="50" s="105" customFormat="1" ht="12.75"/>
    <row r="51" spans="1:5" s="115" customFormat="1" ht="12.75">
      <c r="A51" s="553" t="s">
        <v>8</v>
      </c>
      <c r="B51" s="553" t="s">
        <v>104</v>
      </c>
      <c r="C51" s="554" t="s">
        <v>105</v>
      </c>
      <c r="D51" s="553" t="s">
        <v>106</v>
      </c>
      <c r="E51" s="553" t="s">
        <v>107</v>
      </c>
    </row>
    <row r="52" spans="1:5" s="115" customFormat="1" ht="57.75" customHeight="1">
      <c r="A52" s="553"/>
      <c r="B52" s="553"/>
      <c r="C52" s="554"/>
      <c r="D52" s="553"/>
      <c r="E52" s="553"/>
    </row>
    <row r="53" spans="1:5" s="115" customFormat="1" ht="12.75">
      <c r="A53" s="116" t="s">
        <v>112</v>
      </c>
      <c r="B53" s="117" t="s">
        <v>74</v>
      </c>
      <c r="C53" s="118">
        <v>3</v>
      </c>
      <c r="D53" s="119">
        <v>4</v>
      </c>
      <c r="E53" s="238">
        <v>5</v>
      </c>
    </row>
    <row r="54" spans="1:5" s="105" customFormat="1" ht="12.75">
      <c r="A54" s="177"/>
      <c r="B54" s="178"/>
      <c r="C54" s="122" t="s">
        <v>230</v>
      </c>
      <c r="D54" s="123"/>
      <c r="E54" s="239"/>
    </row>
    <row r="55" spans="1:5" s="105" customFormat="1" ht="15" customHeight="1">
      <c r="A55" s="128">
        <v>1</v>
      </c>
      <c r="B55" s="197" t="s">
        <v>206</v>
      </c>
      <c r="C55" s="130" t="s">
        <v>207</v>
      </c>
      <c r="D55" s="131" t="s">
        <v>169</v>
      </c>
      <c r="E55" s="132">
        <v>63.2</v>
      </c>
    </row>
    <row r="56" spans="1:5" s="105" customFormat="1" ht="15" customHeight="1">
      <c r="A56" s="128">
        <v>2</v>
      </c>
      <c r="B56" s="197" t="s">
        <v>413</v>
      </c>
      <c r="C56" s="130" t="s">
        <v>414</v>
      </c>
      <c r="D56" s="131" t="s">
        <v>169</v>
      </c>
      <c r="E56" s="132">
        <v>108</v>
      </c>
    </row>
    <row r="57" spans="1:5" s="105" customFormat="1" ht="15" customHeight="1" thickBot="1">
      <c r="A57" s="128">
        <v>3</v>
      </c>
      <c r="B57" s="129" t="s">
        <v>206</v>
      </c>
      <c r="C57" s="135" t="s">
        <v>405</v>
      </c>
      <c r="D57" s="136" t="s">
        <v>169</v>
      </c>
      <c r="E57" s="137">
        <v>11</v>
      </c>
    </row>
    <row r="58" spans="1:5" s="105" customFormat="1" ht="16.5" customHeight="1">
      <c r="A58" s="138"/>
      <c r="B58" s="139"/>
      <c r="C58" s="549" t="s">
        <v>48</v>
      </c>
      <c r="D58" s="549"/>
      <c r="E58" s="549"/>
    </row>
    <row r="59" spans="1:5" s="105" customFormat="1" ht="15.75" customHeight="1">
      <c r="A59" s="142"/>
      <c r="B59" s="106"/>
      <c r="C59" s="550" t="s">
        <v>141</v>
      </c>
      <c r="D59" s="550"/>
      <c r="E59" s="550"/>
    </row>
    <row r="60" spans="1:5" s="105" customFormat="1" ht="15.75" customHeight="1">
      <c r="A60" s="145"/>
      <c r="B60" s="146"/>
      <c r="C60" s="551" t="s">
        <v>142</v>
      </c>
      <c r="D60" s="551"/>
      <c r="E60" s="551"/>
    </row>
    <row r="61" spans="3:5" s="228" customFormat="1" ht="17.25" customHeight="1">
      <c r="C61" s="237"/>
      <c r="D61" s="237"/>
      <c r="E61" s="231"/>
    </row>
    <row r="62" spans="1:5" s="105" customFormat="1" ht="15.75" customHeight="1">
      <c r="A62" s="108"/>
      <c r="B62" s="108"/>
      <c r="C62" s="255"/>
      <c r="D62" s="255"/>
      <c r="E62" s="255"/>
    </row>
    <row r="63" spans="1:5" s="213" customFormat="1" ht="18" customHeight="1">
      <c r="A63" s="108"/>
      <c r="B63" s="108"/>
      <c r="C63" s="515" t="s">
        <v>375</v>
      </c>
      <c r="D63" s="515"/>
      <c r="E63" s="515"/>
    </row>
    <row r="64" spans="1:5" s="213" customFormat="1" ht="18" customHeight="1">
      <c r="A64" s="108"/>
      <c r="B64" s="108"/>
      <c r="C64" s="521" t="s">
        <v>90</v>
      </c>
      <c r="D64" s="521"/>
      <c r="E64" s="521"/>
    </row>
    <row r="65" spans="1:5" s="213" customFormat="1" ht="12.75" customHeight="1">
      <c r="A65" s="108"/>
      <c r="B65" s="108"/>
      <c r="C65" s="522" t="s">
        <v>56</v>
      </c>
      <c r="D65" s="522"/>
      <c r="E65" s="522"/>
    </row>
    <row r="66" spans="1:5" s="212" customFormat="1" ht="12.75">
      <c r="A66" s="105"/>
      <c r="B66" s="105"/>
      <c r="C66" s="105"/>
      <c r="D66" s="105"/>
      <c r="E66" s="105"/>
    </row>
    <row r="67" spans="1:5" s="115" customFormat="1" ht="12.75">
      <c r="A67" s="553" t="s">
        <v>8</v>
      </c>
      <c r="B67" s="553" t="s">
        <v>104</v>
      </c>
      <c r="C67" s="554" t="s">
        <v>105</v>
      </c>
      <c r="D67" s="553" t="s">
        <v>106</v>
      </c>
      <c r="E67" s="553" t="s">
        <v>107</v>
      </c>
    </row>
    <row r="68" spans="1:5" s="115" customFormat="1" ht="52.5" customHeight="1">
      <c r="A68" s="553"/>
      <c r="B68" s="553"/>
      <c r="C68" s="554"/>
      <c r="D68" s="553"/>
      <c r="E68" s="553"/>
    </row>
    <row r="69" spans="1:5" s="115" customFormat="1" ht="12.75">
      <c r="A69" s="116" t="s">
        <v>112</v>
      </c>
      <c r="B69" s="117" t="s">
        <v>74</v>
      </c>
      <c r="C69" s="118">
        <v>3</v>
      </c>
      <c r="D69" s="119">
        <v>4</v>
      </c>
      <c r="E69" s="238">
        <v>5</v>
      </c>
    </row>
    <row r="70" spans="1:6" s="212" customFormat="1" ht="14.25" customHeight="1">
      <c r="A70" s="128"/>
      <c r="B70" s="216"/>
      <c r="C70" s="217" t="s">
        <v>353</v>
      </c>
      <c r="D70" s="131"/>
      <c r="E70" s="240"/>
      <c r="F70" s="220"/>
    </row>
    <row r="71" spans="1:6" s="105" customFormat="1" ht="25.5" customHeight="1">
      <c r="A71" s="128">
        <v>1</v>
      </c>
      <c r="B71" s="197" t="s">
        <v>354</v>
      </c>
      <c r="C71" s="221" t="s">
        <v>355</v>
      </c>
      <c r="D71" s="131" t="s">
        <v>139</v>
      </c>
      <c r="E71" s="240">
        <v>2</v>
      </c>
      <c r="F71" s="127"/>
    </row>
    <row r="72" spans="1:7" s="105" customFormat="1" ht="25.5" customHeight="1">
      <c r="A72" s="128">
        <v>2</v>
      </c>
      <c r="B72" s="197" t="s">
        <v>354</v>
      </c>
      <c r="C72" s="221" t="s">
        <v>356</v>
      </c>
      <c r="D72" s="131" t="s">
        <v>139</v>
      </c>
      <c r="E72" s="240">
        <v>2</v>
      </c>
      <c r="G72" s="127"/>
    </row>
    <row r="73" spans="1:7" s="105" customFormat="1" ht="25.5" customHeight="1">
      <c r="A73" s="128">
        <v>3</v>
      </c>
      <c r="B73" s="197" t="s">
        <v>354</v>
      </c>
      <c r="C73" s="221" t="s">
        <v>357</v>
      </c>
      <c r="D73" s="131" t="s">
        <v>139</v>
      </c>
      <c r="E73" s="240">
        <v>2</v>
      </c>
      <c r="G73" s="127"/>
    </row>
    <row r="74" spans="1:6" s="105" customFormat="1" ht="25.5" customHeight="1">
      <c r="A74" s="128">
        <v>4</v>
      </c>
      <c r="B74" s="197" t="s">
        <v>354</v>
      </c>
      <c r="C74" s="221" t="s">
        <v>358</v>
      </c>
      <c r="D74" s="131" t="s">
        <v>139</v>
      </c>
      <c r="E74" s="240">
        <v>4</v>
      </c>
      <c r="F74" s="127"/>
    </row>
    <row r="75" spans="1:7" s="105" customFormat="1" ht="25.5" customHeight="1">
      <c r="A75" s="128">
        <v>5</v>
      </c>
      <c r="B75" s="197" t="s">
        <v>354</v>
      </c>
      <c r="C75" s="221" t="s">
        <v>359</v>
      </c>
      <c r="D75" s="131" t="s">
        <v>139</v>
      </c>
      <c r="E75" s="240">
        <v>9</v>
      </c>
      <c r="G75" s="127"/>
    </row>
    <row r="76" spans="1:7" s="105" customFormat="1" ht="39" customHeight="1">
      <c r="A76" s="128">
        <v>6</v>
      </c>
      <c r="B76" s="197" t="s">
        <v>354</v>
      </c>
      <c r="C76" s="221" t="s">
        <v>360</v>
      </c>
      <c r="D76" s="131" t="s">
        <v>139</v>
      </c>
      <c r="E76" s="240">
        <v>1</v>
      </c>
      <c r="G76" s="127"/>
    </row>
    <row r="77" spans="1:7" s="212" customFormat="1" ht="14.25" customHeight="1">
      <c r="A77" s="128">
        <v>7</v>
      </c>
      <c r="B77" s="197" t="s">
        <v>354</v>
      </c>
      <c r="C77" s="130" t="s">
        <v>407</v>
      </c>
      <c r="D77" s="131" t="s">
        <v>139</v>
      </c>
      <c r="E77" s="240">
        <v>20</v>
      </c>
      <c r="G77" s="220"/>
    </row>
    <row r="78" spans="1:6" s="212" customFormat="1" ht="14.25" customHeight="1">
      <c r="A78" s="128"/>
      <c r="B78" s="216"/>
      <c r="C78" s="135"/>
      <c r="D78" s="136"/>
      <c r="E78" s="241"/>
      <c r="F78" s="220"/>
    </row>
    <row r="79" spans="1:5" s="212" customFormat="1" ht="15.75" customHeight="1">
      <c r="A79" s="138"/>
      <c r="B79" s="139"/>
      <c r="C79" s="549" t="s">
        <v>48</v>
      </c>
      <c r="D79" s="549"/>
      <c r="E79" s="549"/>
    </row>
    <row r="80" spans="1:5" s="212" customFormat="1" ht="15.75" customHeight="1">
      <c r="A80" s="142"/>
      <c r="B80" s="106"/>
      <c r="C80" s="550" t="s">
        <v>141</v>
      </c>
      <c r="D80" s="550"/>
      <c r="E80" s="550"/>
    </row>
    <row r="81" spans="1:5" s="212" customFormat="1" ht="15.75" customHeight="1">
      <c r="A81" s="145"/>
      <c r="B81" s="146"/>
      <c r="C81" s="551" t="s">
        <v>142</v>
      </c>
      <c r="D81" s="551"/>
      <c r="E81" s="551"/>
    </row>
    <row r="82" spans="3:5" s="108" customFormat="1" ht="17.25" customHeight="1">
      <c r="C82" s="44"/>
      <c r="D82" s="44"/>
      <c r="E82" s="44"/>
    </row>
    <row r="84" spans="1:5" ht="12.75">
      <c r="A84" s="256"/>
      <c r="B84" s="256"/>
      <c r="C84" s="257" t="s">
        <v>48</v>
      </c>
      <c r="D84" s="258"/>
      <c r="E84" s="259"/>
    </row>
    <row r="85" spans="1:5" ht="12.75">
      <c r="A85" s="256"/>
      <c r="B85" s="256"/>
      <c r="C85" s="260" t="s">
        <v>143</v>
      </c>
      <c r="D85" s="324">
        <v>0.01</v>
      </c>
      <c r="E85" s="262"/>
    </row>
    <row r="86" spans="1:5" ht="12.75">
      <c r="A86" s="256"/>
      <c r="B86" s="256"/>
      <c r="C86" s="260" t="s">
        <v>144</v>
      </c>
      <c r="D86" s="263"/>
      <c r="E86" s="262"/>
    </row>
    <row r="87" spans="1:5" ht="12.75">
      <c r="A87" s="256"/>
      <c r="B87" s="256"/>
      <c r="C87" s="260" t="s">
        <v>145</v>
      </c>
      <c r="D87" s="324">
        <v>0.01</v>
      </c>
      <c r="E87" s="262"/>
    </row>
    <row r="88" spans="1:5" ht="12.75">
      <c r="A88" s="256"/>
      <c r="B88" s="256"/>
      <c r="C88" s="264" t="s">
        <v>146</v>
      </c>
      <c r="D88" s="265">
        <v>0.2409</v>
      </c>
      <c r="E88" s="266"/>
    </row>
    <row r="89" spans="3:5" ht="12.75">
      <c r="C89" s="257" t="s">
        <v>95</v>
      </c>
      <c r="D89" s="267"/>
      <c r="E89" s="259"/>
    </row>
    <row r="90" spans="3:5" ht="12.75">
      <c r="C90" s="260" t="s">
        <v>148</v>
      </c>
      <c r="D90" s="268">
        <v>0.21</v>
      </c>
      <c r="E90" s="262"/>
    </row>
    <row r="91" spans="3:5" ht="12.75">
      <c r="C91" s="269" t="s">
        <v>370</v>
      </c>
      <c r="D91" s="270"/>
      <c r="E91" s="271"/>
    </row>
    <row r="94" spans="1:5" ht="12.75">
      <c r="A94" s="552" t="s">
        <v>385</v>
      </c>
      <c r="B94" s="552"/>
      <c r="C94" s="552"/>
      <c r="E94" s="272"/>
    </row>
    <row r="96" ht="12.75">
      <c r="C96" s="256" t="s">
        <v>386</v>
      </c>
    </row>
    <row r="97" ht="12.75">
      <c r="C97" s="256"/>
    </row>
    <row r="98" ht="12.75">
      <c r="C98" s="256"/>
    </row>
  </sheetData>
  <sheetProtection/>
  <mergeCells count="35">
    <mergeCell ref="C81:E81"/>
    <mergeCell ref="A94:C94"/>
    <mergeCell ref="C64:E64"/>
    <mergeCell ref="C65:E65"/>
    <mergeCell ref="A67:A68"/>
    <mergeCell ref="B67:B68"/>
    <mergeCell ref="C67:C68"/>
    <mergeCell ref="D67:D68"/>
    <mergeCell ref="C59:E59"/>
    <mergeCell ref="C60:E60"/>
    <mergeCell ref="C79:E79"/>
    <mergeCell ref="C80:E80"/>
    <mergeCell ref="C48:E48"/>
    <mergeCell ref="C49:E49"/>
    <mergeCell ref="E67:E68"/>
    <mergeCell ref="A51:A52"/>
    <mergeCell ref="B51:B52"/>
    <mergeCell ref="C51:C52"/>
    <mergeCell ref="D51:D52"/>
    <mergeCell ref="E51:E52"/>
    <mergeCell ref="C63:E63"/>
    <mergeCell ref="C58:E58"/>
    <mergeCell ref="E17:E18"/>
    <mergeCell ref="C47:E47"/>
    <mergeCell ref="C42:E42"/>
    <mergeCell ref="C43:E43"/>
    <mergeCell ref="C44:E44"/>
    <mergeCell ref="A17:A18"/>
    <mergeCell ref="B17:B18"/>
    <mergeCell ref="C17:C18"/>
    <mergeCell ref="D17:D18"/>
    <mergeCell ref="C10:D10"/>
    <mergeCell ref="C13:E13"/>
    <mergeCell ref="C14:E14"/>
    <mergeCell ref="C15:E15"/>
  </mergeCells>
  <printOptions/>
  <pageMargins left="1" right="0.3597222222222222" top="0.55" bottom="0.3902777777777778" header="0.5118055555555555" footer="0.5118055555555555"/>
  <pageSetup horizontalDpi="300" verticalDpi="3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D173"/>
  <sheetViews>
    <sheetView view="pageBreakPreview" zoomScaleSheetLayoutView="100" zoomScalePageLayoutView="0" workbookViewId="0" topLeftCell="A19">
      <selection activeCell="A33" sqref="A33"/>
    </sheetView>
  </sheetViews>
  <sheetFormatPr defaultColWidth="9.140625" defaultRowHeight="12.75"/>
  <cols>
    <col min="1" max="1" width="89.7109375" style="22" customWidth="1"/>
    <col min="2" max="2" width="16.28125" style="23" customWidth="1"/>
    <col min="3" max="3" width="34.57421875" style="24" customWidth="1"/>
    <col min="4" max="4" width="26.140625" style="24" customWidth="1"/>
    <col min="5" max="5" width="7.00390625" style="22" customWidth="1"/>
    <col min="6" max="7" width="6.7109375" style="22" customWidth="1"/>
    <col min="8" max="8" width="6.00390625" style="22" customWidth="1"/>
    <col min="9" max="9" width="7.00390625" style="22" customWidth="1"/>
    <col min="10" max="11" width="8.28125" style="22" customWidth="1"/>
    <col min="12" max="12" width="7.8515625" style="22" customWidth="1"/>
    <col min="13" max="13" width="7.00390625" style="22" customWidth="1"/>
    <col min="14" max="16384" width="9.140625" style="22" customWidth="1"/>
  </cols>
  <sheetData>
    <row r="1" spans="2:4" s="25" customFormat="1" ht="12.75">
      <c r="B1" s="26"/>
      <c r="C1" s="27"/>
      <c r="D1" s="27"/>
    </row>
    <row r="2" spans="1:4" s="25" customFormat="1" ht="18.75">
      <c r="A2" s="28" t="s">
        <v>15</v>
      </c>
      <c r="B2" s="26"/>
      <c r="C2" s="27"/>
      <c r="D2" s="27"/>
    </row>
    <row r="3" spans="2:4" s="25" customFormat="1" ht="12.75">
      <c r="B3" s="26"/>
      <c r="C3" s="27"/>
      <c r="D3" s="27"/>
    </row>
    <row r="4" spans="2:4" s="25" customFormat="1" ht="12.75">
      <c r="B4" s="26"/>
      <c r="C4" s="27"/>
      <c r="D4" s="27"/>
    </row>
    <row r="5" spans="1:4" s="25" customFormat="1" ht="12.75">
      <c r="A5" s="25" t="s">
        <v>16</v>
      </c>
      <c r="B5" s="26"/>
      <c r="C5" s="27"/>
      <c r="D5" s="27"/>
    </row>
    <row r="6" spans="1:4" s="25" customFormat="1" ht="12.75">
      <c r="A6" s="29"/>
      <c r="B6" s="26"/>
      <c r="C6" s="27"/>
      <c r="D6" s="27"/>
    </row>
    <row r="7" spans="1:4" s="25" customFormat="1" ht="12.75">
      <c r="A7" s="25" t="s">
        <v>17</v>
      </c>
      <c r="B7" s="26"/>
      <c r="C7" s="27"/>
      <c r="D7" s="27"/>
    </row>
    <row r="8" spans="2:4" s="25" customFormat="1" ht="12.75">
      <c r="B8" s="26"/>
      <c r="C8" s="27"/>
      <c r="D8" s="27"/>
    </row>
    <row r="9" spans="1:4" s="25" customFormat="1" ht="12.75">
      <c r="A9" s="25" t="s">
        <v>18</v>
      </c>
      <c r="B9" s="26"/>
      <c r="C9" s="27"/>
      <c r="D9" s="27"/>
    </row>
    <row r="10" spans="1:4" s="25" customFormat="1" ht="12.75">
      <c r="A10" s="25" t="s">
        <v>19</v>
      </c>
      <c r="B10" s="26"/>
      <c r="C10" s="27"/>
      <c r="D10" s="27"/>
    </row>
    <row r="11" spans="1:4" s="25" customFormat="1" ht="12.75">
      <c r="A11" s="25" t="s">
        <v>20</v>
      </c>
      <c r="B11" s="26"/>
      <c r="C11" s="27"/>
      <c r="D11" s="27"/>
    </row>
    <row r="12" spans="2:4" s="25" customFormat="1" ht="12.75">
      <c r="B12" s="26"/>
      <c r="C12" s="27"/>
      <c r="D12" s="27"/>
    </row>
    <row r="13" spans="2:4" s="25" customFormat="1" ht="12.75">
      <c r="B13" s="26"/>
      <c r="C13" s="27"/>
      <c r="D13" s="27"/>
    </row>
    <row r="14" spans="1:4" s="25" customFormat="1" ht="12.75">
      <c r="A14" s="30" t="s">
        <v>21</v>
      </c>
      <c r="B14" s="26"/>
      <c r="C14" s="27"/>
      <c r="D14" s="27"/>
    </row>
    <row r="15" spans="2:4" s="25" customFormat="1" ht="12.75">
      <c r="B15" s="26"/>
      <c r="C15" s="27"/>
      <c r="D15" s="27"/>
    </row>
    <row r="16" spans="1:4" s="25" customFormat="1" ht="12.75">
      <c r="A16" s="25" t="s">
        <v>22</v>
      </c>
      <c r="B16" s="26"/>
      <c r="C16" s="27"/>
      <c r="D16" s="27"/>
    </row>
    <row r="17" spans="1:4" s="25" customFormat="1" ht="12.75">
      <c r="A17" s="25" t="s">
        <v>388</v>
      </c>
      <c r="B17" s="26"/>
      <c r="C17" s="27"/>
      <c r="D17" s="27"/>
    </row>
    <row r="18" spans="2:4" s="25" customFormat="1" ht="12.75">
      <c r="B18" s="26"/>
      <c r="C18" s="27"/>
      <c r="D18" s="27"/>
    </row>
    <row r="19" spans="2:4" s="25" customFormat="1" ht="12.75">
      <c r="B19" s="26"/>
      <c r="C19" s="27"/>
      <c r="D19" s="27"/>
    </row>
    <row r="20" spans="1:4" s="25" customFormat="1" ht="12.75">
      <c r="A20" s="30" t="s">
        <v>23</v>
      </c>
      <c r="B20" s="26"/>
      <c r="C20" s="27"/>
      <c r="D20" s="27"/>
    </row>
    <row r="21" spans="2:4" s="25" customFormat="1" ht="12.75">
      <c r="B21" s="26"/>
      <c r="C21" s="27"/>
      <c r="D21" s="27"/>
    </row>
    <row r="22" spans="1:4" s="25" customFormat="1" ht="12.75">
      <c r="A22" s="25" t="s">
        <v>383</v>
      </c>
      <c r="B22" s="26"/>
      <c r="C22" s="27"/>
      <c r="D22" s="27"/>
    </row>
    <row r="23" spans="2:4" s="25" customFormat="1" ht="12.75">
      <c r="B23" s="26"/>
      <c r="C23" s="27"/>
      <c r="D23" s="27"/>
    </row>
    <row r="24" spans="2:4" s="25" customFormat="1" ht="12.75">
      <c r="B24" s="26"/>
      <c r="C24" s="27"/>
      <c r="D24" s="27"/>
    </row>
    <row r="25" spans="1:4" s="25" customFormat="1" ht="12.75">
      <c r="A25" s="30" t="s">
        <v>24</v>
      </c>
      <c r="B25" s="26"/>
      <c r="C25" s="27"/>
      <c r="D25" s="27"/>
    </row>
    <row r="26" spans="2:4" s="25" customFormat="1" ht="12.75">
      <c r="B26" s="26"/>
      <c r="C26" s="27"/>
      <c r="D26" s="27"/>
    </row>
    <row r="27" spans="1:4" s="25" customFormat="1" ht="12.75">
      <c r="A27" s="25" t="s">
        <v>384</v>
      </c>
      <c r="B27" s="26"/>
      <c r="C27" s="27"/>
      <c r="D27" s="27"/>
    </row>
    <row r="28" spans="1:4" s="25" customFormat="1" ht="12.75">
      <c r="A28" s="25" t="s">
        <v>25</v>
      </c>
      <c r="B28" s="26"/>
      <c r="C28" s="27"/>
      <c r="D28" s="27"/>
    </row>
    <row r="29" spans="1:4" s="25" customFormat="1" ht="12.75">
      <c r="A29" s="25" t="s">
        <v>26</v>
      </c>
      <c r="B29" s="26"/>
      <c r="C29" s="27"/>
      <c r="D29" s="27"/>
    </row>
    <row r="30" spans="2:4" s="25" customFormat="1" ht="12.75">
      <c r="B30" s="26"/>
      <c r="C30" s="27"/>
      <c r="D30" s="27"/>
    </row>
    <row r="31" spans="1:4" s="25" customFormat="1" ht="12.75">
      <c r="A31" s="30" t="s">
        <v>27</v>
      </c>
      <c r="B31" s="26"/>
      <c r="C31" s="27"/>
      <c r="D31" s="27"/>
    </row>
    <row r="32" spans="2:4" s="25" customFormat="1" ht="12.75">
      <c r="B32" s="26"/>
      <c r="C32" s="27"/>
      <c r="D32" s="27"/>
    </row>
    <row r="33" spans="1:4" s="25" customFormat="1" ht="12.75">
      <c r="A33" s="25" t="s">
        <v>28</v>
      </c>
      <c r="B33" s="26"/>
      <c r="C33" s="27"/>
      <c r="D33" s="27"/>
    </row>
    <row r="34" spans="1:4" s="25" customFormat="1" ht="12.75">
      <c r="A34" s="25" t="s">
        <v>29</v>
      </c>
      <c r="B34" s="26"/>
      <c r="C34" s="27"/>
      <c r="D34" s="27"/>
    </row>
    <row r="35" spans="1:4" s="25" customFormat="1" ht="12.75">
      <c r="A35" s="25" t="s">
        <v>30</v>
      </c>
      <c r="B35" s="26"/>
      <c r="C35" s="27"/>
      <c r="D35" s="27"/>
    </row>
    <row r="36" spans="1:4" s="25" customFormat="1" ht="12.75">
      <c r="A36" s="25" t="s">
        <v>31</v>
      </c>
      <c r="B36" s="26"/>
      <c r="C36" s="27"/>
      <c r="D36" s="27"/>
    </row>
    <row r="37" spans="1:4" s="25" customFormat="1" ht="12.75">
      <c r="A37" s="25" t="s">
        <v>32</v>
      </c>
      <c r="B37" s="26"/>
      <c r="C37" s="27"/>
      <c r="D37" s="27"/>
    </row>
    <row r="38" spans="1:4" s="25" customFormat="1" ht="12.75">
      <c r="A38" s="25" t="s">
        <v>419</v>
      </c>
      <c r="B38" s="26"/>
      <c r="C38" s="27"/>
      <c r="D38" s="27"/>
    </row>
    <row r="39" spans="2:4" s="25" customFormat="1" ht="12.75">
      <c r="B39" s="26"/>
      <c r="C39" s="27"/>
      <c r="D39" s="27"/>
    </row>
    <row r="40" spans="2:4" s="25" customFormat="1" ht="12.75">
      <c r="B40" s="26"/>
      <c r="C40" s="27"/>
      <c r="D40" s="27"/>
    </row>
    <row r="41" spans="2:4" s="25" customFormat="1" ht="12.75">
      <c r="B41" s="26"/>
      <c r="C41" s="27"/>
      <c r="D41" s="27"/>
    </row>
    <row r="42" spans="2:4" s="25" customFormat="1" ht="12.75">
      <c r="B42" s="26"/>
      <c r="C42" s="27"/>
      <c r="D42" s="27"/>
    </row>
    <row r="43" spans="2:4" s="25" customFormat="1" ht="12.75">
      <c r="B43" s="26"/>
      <c r="C43" s="27"/>
      <c r="D43" s="27"/>
    </row>
    <row r="44" spans="2:4" s="25" customFormat="1" ht="12.75">
      <c r="B44" s="26"/>
      <c r="C44" s="27"/>
      <c r="D44" s="27"/>
    </row>
    <row r="45" spans="1:4" s="25" customFormat="1" ht="12.75">
      <c r="A45" s="31"/>
      <c r="B45" s="32"/>
      <c r="C45" s="27"/>
      <c r="D45" s="27"/>
    </row>
    <row r="46" spans="2:4" s="25" customFormat="1" ht="12.75">
      <c r="B46" s="26"/>
      <c r="C46" s="27"/>
      <c r="D46" s="27"/>
    </row>
    <row r="47" spans="2:4" s="25" customFormat="1" ht="12.75">
      <c r="B47" s="26"/>
      <c r="C47" s="27"/>
      <c r="D47" s="27"/>
    </row>
    <row r="48" spans="2:4" s="25" customFormat="1" ht="12.75">
      <c r="B48" s="26"/>
      <c r="C48" s="27"/>
      <c r="D48" s="27"/>
    </row>
    <row r="49" spans="2:4" s="25" customFormat="1" ht="12.75">
      <c r="B49" s="26"/>
      <c r="C49" s="27"/>
      <c r="D49" s="27"/>
    </row>
    <row r="50" spans="2:4" s="25" customFormat="1" ht="12.75">
      <c r="B50" s="26"/>
      <c r="C50" s="27"/>
      <c r="D50" s="27"/>
    </row>
    <row r="51" spans="2:4" s="25" customFormat="1" ht="12.75">
      <c r="B51" s="26"/>
      <c r="C51" s="27"/>
      <c r="D51" s="27"/>
    </row>
    <row r="52" spans="2:4" s="25" customFormat="1" ht="12.75">
      <c r="B52" s="26"/>
      <c r="C52" s="27"/>
      <c r="D52" s="27"/>
    </row>
    <row r="53" spans="2:4" s="25" customFormat="1" ht="12.75">
      <c r="B53" s="26"/>
      <c r="C53" s="27"/>
      <c r="D53" s="27"/>
    </row>
    <row r="54" spans="2:4" s="25" customFormat="1" ht="12.75">
      <c r="B54" s="26"/>
      <c r="C54" s="27"/>
      <c r="D54" s="27"/>
    </row>
    <row r="55" spans="2:4" s="25" customFormat="1" ht="12.75">
      <c r="B55" s="26"/>
      <c r="C55" s="27"/>
      <c r="D55" s="27"/>
    </row>
    <row r="56" spans="2:4" s="25" customFormat="1" ht="12.75">
      <c r="B56" s="26"/>
      <c r="C56" s="27"/>
      <c r="D56" s="27"/>
    </row>
    <row r="57" spans="2:4" s="25" customFormat="1" ht="12.75">
      <c r="B57" s="26"/>
      <c r="C57" s="27"/>
      <c r="D57" s="27"/>
    </row>
    <row r="58" spans="2:4" s="25" customFormat="1" ht="12.75">
      <c r="B58" s="26"/>
      <c r="C58" s="27"/>
      <c r="D58" s="27"/>
    </row>
    <row r="59" spans="2:4" s="25" customFormat="1" ht="12.75">
      <c r="B59" s="26"/>
      <c r="C59" s="27"/>
      <c r="D59" s="27"/>
    </row>
    <row r="60" spans="2:4" s="25" customFormat="1" ht="12.75">
      <c r="B60" s="26"/>
      <c r="C60" s="27"/>
      <c r="D60" s="27"/>
    </row>
    <row r="61" spans="2:4" s="25" customFormat="1" ht="12.75">
      <c r="B61" s="26"/>
      <c r="C61" s="27"/>
      <c r="D61" s="27"/>
    </row>
    <row r="62" spans="2:4" s="25" customFormat="1" ht="12.75">
      <c r="B62" s="26"/>
      <c r="C62" s="27"/>
      <c r="D62" s="27"/>
    </row>
    <row r="63" spans="2:4" s="25" customFormat="1" ht="12.75">
      <c r="B63" s="26"/>
      <c r="C63" s="27"/>
      <c r="D63" s="27"/>
    </row>
    <row r="64" spans="2:4" s="25" customFormat="1" ht="12.75">
      <c r="B64" s="26"/>
      <c r="C64" s="27"/>
      <c r="D64" s="27"/>
    </row>
    <row r="65" spans="2:4" s="25" customFormat="1" ht="12.75">
      <c r="B65" s="26"/>
      <c r="C65" s="27"/>
      <c r="D65" s="27"/>
    </row>
    <row r="66" spans="2:4" s="25" customFormat="1" ht="12.75">
      <c r="B66" s="26"/>
      <c r="C66" s="27"/>
      <c r="D66" s="27"/>
    </row>
    <row r="67" spans="2:4" s="25" customFormat="1" ht="12.75">
      <c r="B67" s="26"/>
      <c r="C67" s="27"/>
      <c r="D67" s="27"/>
    </row>
    <row r="68" spans="2:4" s="25" customFormat="1" ht="12.75">
      <c r="B68" s="26"/>
      <c r="C68" s="27"/>
      <c r="D68" s="27"/>
    </row>
    <row r="69" spans="2:4" s="25" customFormat="1" ht="12.75">
      <c r="B69" s="26"/>
      <c r="C69" s="27"/>
      <c r="D69" s="27"/>
    </row>
    <row r="70" spans="2:4" s="25" customFormat="1" ht="12.75">
      <c r="B70" s="26"/>
      <c r="C70" s="27"/>
      <c r="D70" s="27"/>
    </row>
    <row r="71" spans="2:4" s="25" customFormat="1" ht="12.75">
      <c r="B71" s="26"/>
      <c r="C71" s="27"/>
      <c r="D71" s="27"/>
    </row>
    <row r="72" spans="2:4" s="25" customFormat="1" ht="12.75">
      <c r="B72" s="26"/>
      <c r="C72" s="27"/>
      <c r="D72" s="27"/>
    </row>
    <row r="73" spans="2:4" s="25" customFormat="1" ht="12.75">
      <c r="B73" s="26"/>
      <c r="C73" s="27"/>
      <c r="D73" s="27"/>
    </row>
    <row r="74" spans="2:4" s="25" customFormat="1" ht="12.75">
      <c r="B74" s="26"/>
      <c r="C74" s="27"/>
      <c r="D74" s="27"/>
    </row>
    <row r="75" spans="2:4" s="25" customFormat="1" ht="12.75">
      <c r="B75" s="26"/>
      <c r="C75" s="27"/>
      <c r="D75" s="27"/>
    </row>
    <row r="76" spans="2:4" s="25" customFormat="1" ht="12.75">
      <c r="B76" s="26"/>
      <c r="C76" s="27"/>
      <c r="D76" s="27"/>
    </row>
    <row r="77" spans="2:4" s="25" customFormat="1" ht="12.75">
      <c r="B77" s="26"/>
      <c r="C77" s="27"/>
      <c r="D77" s="27"/>
    </row>
    <row r="78" spans="2:4" s="25" customFormat="1" ht="12.75">
      <c r="B78" s="26"/>
      <c r="C78" s="27"/>
      <c r="D78" s="27"/>
    </row>
    <row r="79" spans="2:4" s="25" customFormat="1" ht="12.75">
      <c r="B79" s="26"/>
      <c r="C79" s="27"/>
      <c r="D79" s="27"/>
    </row>
    <row r="80" spans="2:4" s="25" customFormat="1" ht="12.75">
      <c r="B80" s="26"/>
      <c r="C80" s="27"/>
      <c r="D80" s="27"/>
    </row>
    <row r="81" spans="2:4" s="25" customFormat="1" ht="12.75">
      <c r="B81" s="26"/>
      <c r="C81" s="27"/>
      <c r="D81" s="27"/>
    </row>
    <row r="82" spans="2:4" s="25" customFormat="1" ht="12.75">
      <c r="B82" s="26"/>
      <c r="C82" s="27"/>
      <c r="D82" s="27"/>
    </row>
    <row r="83" spans="2:4" s="25" customFormat="1" ht="12.75">
      <c r="B83" s="26"/>
      <c r="C83" s="27"/>
      <c r="D83" s="27"/>
    </row>
    <row r="84" spans="2:4" s="25" customFormat="1" ht="12.75">
      <c r="B84" s="26"/>
      <c r="C84" s="27"/>
      <c r="D84" s="27"/>
    </row>
    <row r="85" spans="2:4" s="25" customFormat="1" ht="12.75">
      <c r="B85" s="26"/>
      <c r="C85" s="27"/>
      <c r="D85" s="27"/>
    </row>
    <row r="86" spans="2:4" s="25" customFormat="1" ht="12.75">
      <c r="B86" s="26"/>
      <c r="C86" s="27"/>
      <c r="D86" s="27"/>
    </row>
    <row r="87" spans="2:4" s="25" customFormat="1" ht="12.75">
      <c r="B87" s="26"/>
      <c r="C87" s="27"/>
      <c r="D87" s="27"/>
    </row>
    <row r="88" spans="2:4" s="25" customFormat="1" ht="12.75">
      <c r="B88" s="26"/>
      <c r="C88" s="27"/>
      <c r="D88" s="27"/>
    </row>
    <row r="89" spans="2:4" s="25" customFormat="1" ht="12.75">
      <c r="B89" s="26"/>
      <c r="C89" s="27"/>
      <c r="D89" s="27"/>
    </row>
    <row r="90" spans="2:4" s="25" customFormat="1" ht="12.75">
      <c r="B90" s="26"/>
      <c r="C90" s="27"/>
      <c r="D90" s="27"/>
    </row>
    <row r="91" spans="2:4" s="25" customFormat="1" ht="12.75">
      <c r="B91" s="26"/>
      <c r="C91" s="27"/>
      <c r="D91" s="27"/>
    </row>
    <row r="92" spans="2:4" s="25" customFormat="1" ht="12.75">
      <c r="B92" s="26"/>
      <c r="C92" s="27"/>
      <c r="D92" s="27"/>
    </row>
    <row r="93" spans="2:4" s="25" customFormat="1" ht="12.75">
      <c r="B93" s="26"/>
      <c r="C93" s="27"/>
      <c r="D93" s="27"/>
    </row>
    <row r="94" spans="2:4" s="25" customFormat="1" ht="12.75">
      <c r="B94" s="26"/>
      <c r="C94" s="27"/>
      <c r="D94" s="27"/>
    </row>
    <row r="95" spans="2:4" s="25" customFormat="1" ht="12.75">
      <c r="B95" s="26"/>
      <c r="C95" s="27"/>
      <c r="D95" s="27"/>
    </row>
    <row r="96" spans="2:4" s="25" customFormat="1" ht="12.75">
      <c r="B96" s="26"/>
      <c r="C96" s="27"/>
      <c r="D96" s="27"/>
    </row>
    <row r="97" spans="2:4" s="25" customFormat="1" ht="12.75">
      <c r="B97" s="26"/>
      <c r="C97" s="27"/>
      <c r="D97" s="27"/>
    </row>
    <row r="98" spans="2:4" s="25" customFormat="1" ht="12.75">
      <c r="B98" s="26"/>
      <c r="C98" s="27"/>
      <c r="D98" s="27"/>
    </row>
    <row r="99" spans="2:4" s="25" customFormat="1" ht="12.75">
      <c r="B99" s="26"/>
      <c r="C99" s="27"/>
      <c r="D99" s="27"/>
    </row>
    <row r="100" spans="2:4" s="25" customFormat="1" ht="12.75">
      <c r="B100" s="26"/>
      <c r="C100" s="27"/>
      <c r="D100" s="27"/>
    </row>
    <row r="101" spans="2:4" s="25" customFormat="1" ht="12.75">
      <c r="B101" s="26"/>
      <c r="C101" s="27"/>
      <c r="D101" s="27"/>
    </row>
    <row r="102" spans="2:4" s="25" customFormat="1" ht="12.75">
      <c r="B102" s="26"/>
      <c r="C102" s="27"/>
      <c r="D102" s="27"/>
    </row>
    <row r="103" spans="2:4" s="25" customFormat="1" ht="12.75">
      <c r="B103" s="26"/>
      <c r="C103" s="27"/>
      <c r="D103" s="27"/>
    </row>
    <row r="104" spans="2:4" s="25" customFormat="1" ht="12.75">
      <c r="B104" s="26"/>
      <c r="C104" s="27"/>
      <c r="D104" s="27"/>
    </row>
    <row r="105" spans="2:4" s="25" customFormat="1" ht="12.75">
      <c r="B105" s="26"/>
      <c r="C105" s="27"/>
      <c r="D105" s="27"/>
    </row>
    <row r="106" spans="2:4" s="25" customFormat="1" ht="12.75">
      <c r="B106" s="26"/>
      <c r="C106" s="27"/>
      <c r="D106" s="27"/>
    </row>
    <row r="107" spans="2:4" s="25" customFormat="1" ht="12.75">
      <c r="B107" s="26"/>
      <c r="C107" s="27"/>
      <c r="D107" s="27"/>
    </row>
    <row r="108" spans="2:4" s="25" customFormat="1" ht="12.75">
      <c r="B108" s="26"/>
      <c r="C108" s="27"/>
      <c r="D108" s="27"/>
    </row>
    <row r="109" spans="2:4" s="25" customFormat="1" ht="12.75">
      <c r="B109" s="26"/>
      <c r="C109" s="27"/>
      <c r="D109" s="27"/>
    </row>
    <row r="110" spans="2:4" s="25" customFormat="1" ht="12.75">
      <c r="B110" s="26"/>
      <c r="C110" s="27"/>
      <c r="D110" s="27"/>
    </row>
    <row r="111" spans="2:4" s="25" customFormat="1" ht="12.75">
      <c r="B111" s="26"/>
      <c r="C111" s="27"/>
      <c r="D111" s="27"/>
    </row>
    <row r="112" spans="2:4" s="25" customFormat="1" ht="12.75">
      <c r="B112" s="26"/>
      <c r="C112" s="27"/>
      <c r="D112" s="27"/>
    </row>
    <row r="113" spans="2:4" s="25" customFormat="1" ht="12.75">
      <c r="B113" s="26"/>
      <c r="C113" s="27"/>
      <c r="D113" s="27"/>
    </row>
    <row r="114" spans="2:4" s="25" customFormat="1" ht="12.75">
      <c r="B114" s="26"/>
      <c r="C114" s="27"/>
      <c r="D114" s="27"/>
    </row>
    <row r="115" spans="2:4" s="25" customFormat="1" ht="12.75">
      <c r="B115" s="26"/>
      <c r="C115" s="27"/>
      <c r="D115" s="27"/>
    </row>
    <row r="116" spans="2:4" s="25" customFormat="1" ht="12.75">
      <c r="B116" s="26"/>
      <c r="C116" s="27"/>
      <c r="D116" s="27"/>
    </row>
    <row r="117" spans="2:4" s="25" customFormat="1" ht="12.75">
      <c r="B117" s="26"/>
      <c r="C117" s="27"/>
      <c r="D117" s="27"/>
    </row>
    <row r="118" spans="2:4" s="25" customFormat="1" ht="12.75">
      <c r="B118" s="26"/>
      <c r="C118" s="27"/>
      <c r="D118" s="27"/>
    </row>
    <row r="119" spans="2:4" s="25" customFormat="1" ht="12.75">
      <c r="B119" s="26"/>
      <c r="C119" s="27"/>
      <c r="D119" s="27"/>
    </row>
    <row r="120" spans="2:4" s="25" customFormat="1" ht="12.75">
      <c r="B120" s="26"/>
      <c r="C120" s="27"/>
      <c r="D120" s="27"/>
    </row>
    <row r="121" spans="2:4" s="25" customFormat="1" ht="12.75">
      <c r="B121" s="26"/>
      <c r="C121" s="27"/>
      <c r="D121" s="27"/>
    </row>
    <row r="122" spans="2:4" s="25" customFormat="1" ht="12.75">
      <c r="B122" s="26"/>
      <c r="C122" s="27"/>
      <c r="D122" s="27"/>
    </row>
    <row r="123" spans="2:4" s="25" customFormat="1" ht="12.75">
      <c r="B123" s="26"/>
      <c r="C123" s="27"/>
      <c r="D123" s="27"/>
    </row>
    <row r="124" spans="2:4" s="25" customFormat="1" ht="12.75">
      <c r="B124" s="26"/>
      <c r="C124" s="27"/>
      <c r="D124" s="27"/>
    </row>
    <row r="125" spans="2:4" s="25" customFormat="1" ht="12.75">
      <c r="B125" s="26"/>
      <c r="C125" s="27"/>
      <c r="D125" s="27"/>
    </row>
    <row r="126" spans="2:4" s="25" customFormat="1" ht="12.75">
      <c r="B126" s="26"/>
      <c r="C126" s="27"/>
      <c r="D126" s="27"/>
    </row>
    <row r="127" spans="2:4" s="25" customFormat="1" ht="12.75">
      <c r="B127" s="26"/>
      <c r="C127" s="27"/>
      <c r="D127" s="27"/>
    </row>
    <row r="128" spans="2:4" s="25" customFormat="1" ht="12.75">
      <c r="B128" s="26"/>
      <c r="C128" s="27"/>
      <c r="D128" s="27"/>
    </row>
    <row r="129" spans="2:4" s="25" customFormat="1" ht="12.75">
      <c r="B129" s="26"/>
      <c r="C129" s="27"/>
      <c r="D129" s="27"/>
    </row>
    <row r="130" spans="2:4" s="25" customFormat="1" ht="12.75">
      <c r="B130" s="26"/>
      <c r="C130" s="27"/>
      <c r="D130" s="27"/>
    </row>
    <row r="131" spans="2:4" s="25" customFormat="1" ht="12.75">
      <c r="B131" s="26"/>
      <c r="C131" s="27"/>
      <c r="D131" s="27"/>
    </row>
    <row r="132" spans="2:4" s="25" customFormat="1" ht="12.75">
      <c r="B132" s="26"/>
      <c r="C132" s="27"/>
      <c r="D132" s="27"/>
    </row>
    <row r="133" spans="2:4" s="25" customFormat="1" ht="12.75">
      <c r="B133" s="26"/>
      <c r="C133" s="27"/>
      <c r="D133" s="27"/>
    </row>
    <row r="134" spans="2:4" s="25" customFormat="1" ht="12.75">
      <c r="B134" s="26"/>
      <c r="C134" s="27"/>
      <c r="D134" s="27"/>
    </row>
    <row r="135" spans="2:4" s="25" customFormat="1" ht="12.75">
      <c r="B135" s="26"/>
      <c r="C135" s="27"/>
      <c r="D135" s="27"/>
    </row>
    <row r="136" spans="2:4" s="25" customFormat="1" ht="12.75">
      <c r="B136" s="26"/>
      <c r="C136" s="27"/>
      <c r="D136" s="27"/>
    </row>
    <row r="137" spans="2:4" s="25" customFormat="1" ht="12.75">
      <c r="B137" s="26"/>
      <c r="C137" s="27"/>
      <c r="D137" s="27"/>
    </row>
    <row r="138" spans="2:4" s="25" customFormat="1" ht="12.75">
      <c r="B138" s="26"/>
      <c r="C138" s="27"/>
      <c r="D138" s="27"/>
    </row>
    <row r="139" spans="2:4" s="25" customFormat="1" ht="12.75">
      <c r="B139" s="26"/>
      <c r="C139" s="27"/>
      <c r="D139" s="27"/>
    </row>
    <row r="140" spans="2:4" s="25" customFormat="1" ht="12.75">
      <c r="B140" s="26"/>
      <c r="C140" s="27"/>
      <c r="D140" s="27"/>
    </row>
    <row r="141" spans="2:4" s="25" customFormat="1" ht="12.75">
      <c r="B141" s="26"/>
      <c r="C141" s="27"/>
      <c r="D141" s="27"/>
    </row>
    <row r="142" spans="2:4" s="25" customFormat="1" ht="12.75">
      <c r="B142" s="26"/>
      <c r="C142" s="27"/>
      <c r="D142" s="27"/>
    </row>
    <row r="143" spans="2:4" s="25" customFormat="1" ht="12.75">
      <c r="B143" s="26"/>
      <c r="C143" s="27"/>
      <c r="D143" s="27"/>
    </row>
    <row r="144" spans="2:4" s="25" customFormat="1" ht="12.75">
      <c r="B144" s="26"/>
      <c r="C144" s="27"/>
      <c r="D144" s="27"/>
    </row>
    <row r="145" spans="2:4" s="25" customFormat="1" ht="12.75">
      <c r="B145" s="26"/>
      <c r="C145" s="27"/>
      <c r="D145" s="27"/>
    </row>
    <row r="146" spans="2:4" s="25" customFormat="1" ht="12.75">
      <c r="B146" s="26"/>
      <c r="C146" s="27"/>
      <c r="D146" s="27"/>
    </row>
    <row r="147" spans="2:4" s="25" customFormat="1" ht="12.75">
      <c r="B147" s="26"/>
      <c r="C147" s="27"/>
      <c r="D147" s="27"/>
    </row>
    <row r="148" spans="2:4" s="25" customFormat="1" ht="12.75">
      <c r="B148" s="26"/>
      <c r="C148" s="27"/>
      <c r="D148" s="27"/>
    </row>
    <row r="149" spans="2:4" s="25" customFormat="1" ht="12.75">
      <c r="B149" s="26"/>
      <c r="C149" s="27"/>
      <c r="D149" s="27"/>
    </row>
    <row r="150" spans="2:4" s="25" customFormat="1" ht="12.75">
      <c r="B150" s="26"/>
      <c r="C150" s="27"/>
      <c r="D150" s="27"/>
    </row>
    <row r="151" spans="2:4" s="25" customFormat="1" ht="12.75">
      <c r="B151" s="26"/>
      <c r="C151" s="27"/>
      <c r="D151" s="27"/>
    </row>
    <row r="152" spans="2:4" s="25" customFormat="1" ht="12.75">
      <c r="B152" s="26"/>
      <c r="C152" s="27"/>
      <c r="D152" s="27"/>
    </row>
    <row r="153" spans="2:4" s="25" customFormat="1" ht="12.75">
      <c r="B153" s="26"/>
      <c r="C153" s="27"/>
      <c r="D153" s="27"/>
    </row>
    <row r="154" spans="2:4" s="25" customFormat="1" ht="12.75">
      <c r="B154" s="26"/>
      <c r="C154" s="27"/>
      <c r="D154" s="27"/>
    </row>
    <row r="155" spans="2:4" s="25" customFormat="1" ht="12.75">
      <c r="B155" s="26"/>
      <c r="C155" s="27"/>
      <c r="D155" s="27"/>
    </row>
    <row r="156" spans="2:4" s="25" customFormat="1" ht="12.75">
      <c r="B156" s="26"/>
      <c r="C156" s="27"/>
      <c r="D156" s="27"/>
    </row>
    <row r="157" spans="2:4" s="25" customFormat="1" ht="12.75">
      <c r="B157" s="26"/>
      <c r="C157" s="27"/>
      <c r="D157" s="27"/>
    </row>
    <row r="158" spans="2:4" s="25" customFormat="1" ht="12.75">
      <c r="B158" s="26"/>
      <c r="C158" s="27"/>
      <c r="D158" s="27"/>
    </row>
    <row r="159" spans="2:4" s="25" customFormat="1" ht="12.75">
      <c r="B159" s="26"/>
      <c r="C159" s="27"/>
      <c r="D159" s="27"/>
    </row>
    <row r="160" spans="2:4" s="25" customFormat="1" ht="12.75">
      <c r="B160" s="26"/>
      <c r="C160" s="27"/>
      <c r="D160" s="27"/>
    </row>
    <row r="161" spans="2:4" s="25" customFormat="1" ht="12.75">
      <c r="B161" s="26"/>
      <c r="C161" s="27"/>
      <c r="D161" s="27"/>
    </row>
    <row r="162" spans="2:4" s="25" customFormat="1" ht="12.75">
      <c r="B162" s="26"/>
      <c r="C162" s="27"/>
      <c r="D162" s="27"/>
    </row>
    <row r="163" spans="2:4" s="25" customFormat="1" ht="12.75">
      <c r="B163" s="26"/>
      <c r="C163" s="27"/>
      <c r="D163" s="27"/>
    </row>
    <row r="164" spans="2:4" s="25" customFormat="1" ht="12.75">
      <c r="B164" s="26"/>
      <c r="C164" s="27"/>
      <c r="D164" s="27"/>
    </row>
    <row r="165" spans="2:4" s="25" customFormat="1" ht="12.75">
      <c r="B165" s="26"/>
      <c r="C165" s="27"/>
      <c r="D165" s="27"/>
    </row>
    <row r="166" spans="2:4" s="25" customFormat="1" ht="12.75">
      <c r="B166" s="26"/>
      <c r="C166" s="27"/>
      <c r="D166" s="27"/>
    </row>
    <row r="167" spans="2:4" s="25" customFormat="1" ht="12.75">
      <c r="B167" s="26"/>
      <c r="C167" s="27"/>
      <c r="D167" s="27"/>
    </row>
    <row r="168" spans="2:4" s="25" customFormat="1" ht="12.75">
      <c r="B168" s="26"/>
      <c r="C168" s="27"/>
      <c r="D168" s="27"/>
    </row>
    <row r="169" spans="2:4" s="25" customFormat="1" ht="12.75">
      <c r="B169" s="26"/>
      <c r="C169" s="27"/>
      <c r="D169" s="27"/>
    </row>
    <row r="170" spans="2:4" s="25" customFormat="1" ht="12.75">
      <c r="B170" s="26"/>
      <c r="C170" s="27"/>
      <c r="D170" s="27"/>
    </row>
    <row r="171" spans="2:4" s="25" customFormat="1" ht="12.75">
      <c r="B171" s="26"/>
      <c r="C171" s="27"/>
      <c r="D171" s="27"/>
    </row>
    <row r="172" spans="2:4" s="25" customFormat="1" ht="12.75">
      <c r="B172" s="26"/>
      <c r="C172" s="27"/>
      <c r="D172" s="27"/>
    </row>
    <row r="173" spans="2:4" s="25" customFormat="1" ht="12.75">
      <c r="B173" s="26"/>
      <c r="C173" s="27"/>
      <c r="D173" s="27"/>
    </row>
  </sheetData>
  <sheetProtection selectLockedCells="1" selectUnlockedCells="1"/>
  <printOptions/>
  <pageMargins left="0.7298611111111111" right="0.5597222222222222" top="0.65" bottom="0.8"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O54"/>
  <sheetViews>
    <sheetView view="pageBreakPreview" zoomScaleSheetLayoutView="100" zoomScalePageLayoutView="0" workbookViewId="0" topLeftCell="A24">
      <selection activeCell="B34" sqref="B34:C34"/>
    </sheetView>
  </sheetViews>
  <sheetFormatPr defaultColWidth="9.140625" defaultRowHeight="12.75"/>
  <cols>
    <col min="1" max="1" width="4.57421875" style="18" customWidth="1"/>
    <col min="2" max="2" width="17.28125" style="18" customWidth="1"/>
    <col min="3" max="3" width="43.421875" style="18" customWidth="1"/>
    <col min="4" max="4" width="22.421875" style="18" customWidth="1"/>
    <col min="5" max="5" width="11.57421875" style="18" customWidth="1"/>
    <col min="6" max="6" width="13.57421875" style="18" customWidth="1"/>
    <col min="7" max="7" width="9.8515625" style="18" customWidth="1"/>
    <col min="8" max="8" width="9.140625" style="18" customWidth="1"/>
    <col min="9" max="9" width="13.8515625" style="18" customWidth="1"/>
    <col min="10" max="16384" width="9.140625" style="18" customWidth="1"/>
  </cols>
  <sheetData>
    <row r="1" spans="4:9" ht="12.75">
      <c r="D1" s="33" t="s">
        <v>33</v>
      </c>
      <c r="E1" s="34"/>
      <c r="F1" s="34"/>
      <c r="G1" s="34"/>
      <c r="H1" s="35"/>
      <c r="I1" s="34"/>
    </row>
    <row r="2" spans="5:9" ht="12.75">
      <c r="E2" s="35"/>
      <c r="F2" s="36"/>
      <c r="G2" s="34"/>
      <c r="H2" s="35"/>
      <c r="I2" s="34"/>
    </row>
    <row r="3" spans="5:9" ht="12.75">
      <c r="E3" s="35"/>
      <c r="F3" s="34"/>
      <c r="G3" s="34"/>
      <c r="H3" s="35"/>
      <c r="I3" s="34"/>
    </row>
    <row r="4" ht="12.75">
      <c r="D4" s="37" t="s">
        <v>34</v>
      </c>
    </row>
    <row r="5" spans="1:15" ht="22.5" customHeight="1">
      <c r="A5" s="38"/>
      <c r="B5" s="38"/>
      <c r="C5" s="39"/>
      <c r="D5" s="39"/>
      <c r="E5" s="38"/>
      <c r="F5" s="38"/>
      <c r="G5" s="38"/>
      <c r="H5" s="40"/>
      <c r="I5" s="40"/>
      <c r="J5" s="40"/>
      <c r="K5" s="40"/>
      <c r="L5" s="40"/>
      <c r="M5" s="40"/>
      <c r="N5" s="40"/>
      <c r="O5" s="40"/>
    </row>
    <row r="6" spans="3:4" ht="12.75" customHeight="1">
      <c r="C6" s="462" t="s">
        <v>35</v>
      </c>
      <c r="D6" s="462"/>
    </row>
    <row r="7" spans="1:15" ht="15.75">
      <c r="A7" s="38"/>
      <c r="B7" s="38"/>
      <c r="C7" s="38"/>
      <c r="D7" s="38"/>
      <c r="E7" s="38"/>
      <c r="F7" s="38"/>
      <c r="G7" s="38"/>
      <c r="H7" s="40"/>
      <c r="I7" s="40"/>
      <c r="J7" s="40"/>
      <c r="K7" s="40"/>
      <c r="L7" s="40"/>
      <c r="M7" s="40"/>
      <c r="N7" s="40"/>
      <c r="O7" s="40"/>
    </row>
    <row r="8" ht="12.75">
      <c r="D8" s="41" t="s">
        <v>36</v>
      </c>
    </row>
    <row r="10" ht="12.75">
      <c r="D10" s="18" t="s">
        <v>37</v>
      </c>
    </row>
    <row r="13" ht="15.75">
      <c r="C13" s="42" t="s">
        <v>38</v>
      </c>
    </row>
    <row r="15" spans="2:7" ht="29.25" customHeight="1">
      <c r="B15" s="43" t="s">
        <v>3</v>
      </c>
      <c r="C15" s="463" t="s">
        <v>0</v>
      </c>
      <c r="D15" s="463"/>
      <c r="G15" s="45"/>
    </row>
    <row r="16" spans="2:4" ht="12.75" customHeight="1">
      <c r="B16" s="18" t="s">
        <v>39</v>
      </c>
      <c r="C16" s="464" t="s">
        <v>1</v>
      </c>
      <c r="D16" s="464"/>
    </row>
    <row r="17" spans="3:4" ht="12.75" customHeight="1">
      <c r="C17" s="464"/>
      <c r="D17" s="464"/>
    </row>
    <row r="21" spans="2:4" ht="24" customHeight="1">
      <c r="B21" s="46" t="s">
        <v>40</v>
      </c>
      <c r="C21" s="47" t="s">
        <v>41</v>
      </c>
      <c r="D21" s="48" t="s">
        <v>42</v>
      </c>
    </row>
    <row r="22" spans="2:6" ht="12.75">
      <c r="B22" s="49"/>
      <c r="C22" s="50"/>
      <c r="D22" s="51"/>
      <c r="E22" s="52"/>
      <c r="F22" s="52"/>
    </row>
    <row r="23" spans="2:8" ht="15.75" customHeight="1">
      <c r="B23" s="53">
        <v>1</v>
      </c>
      <c r="C23" s="54" t="str">
        <f>'BS'!C3</f>
        <v>BŪVLAUKUMA SAGATAVOŠANA</v>
      </c>
      <c r="D23" s="55"/>
      <c r="E23" s="56"/>
      <c r="F23" s="56"/>
      <c r="G23" s="45"/>
      <c r="H23" s="45"/>
    </row>
    <row r="24" spans="2:8" ht="15.75" customHeight="1">
      <c r="B24" s="53">
        <v>2</v>
      </c>
      <c r="C24" s="54" t="str">
        <f>COK!C3</f>
        <v>COKOLA SILTINĀŠANA</v>
      </c>
      <c r="D24" s="55"/>
      <c r="E24" s="56"/>
      <c r="F24" s="56"/>
      <c r="G24" s="45"/>
      <c r="H24" s="45"/>
    </row>
    <row r="25" spans="2:8" ht="15.75" customHeight="1">
      <c r="B25" s="53">
        <v>3</v>
      </c>
      <c r="C25" s="54" t="str">
        <f>JUM!C3</f>
        <v>JUMTA REMONTS UN SILTINĀŠANA</v>
      </c>
      <c r="D25" s="55"/>
      <c r="E25" s="56"/>
      <c r="F25" s="56"/>
      <c r="G25" s="45"/>
      <c r="H25" s="45"/>
    </row>
    <row r="26" spans="2:8" ht="15.75" customHeight="1">
      <c r="B26" s="53">
        <v>4</v>
      </c>
      <c r="C26" s="57" t="str">
        <f>FAS!C3</f>
        <v>FASĀDES SILTINĀŠANA</v>
      </c>
      <c r="D26" s="55"/>
      <c r="E26" s="56"/>
      <c r="F26" s="56"/>
      <c r="G26" s="45"/>
      <c r="H26" s="45"/>
    </row>
    <row r="27" spans="2:6" ht="12.75">
      <c r="B27" s="53">
        <v>5</v>
      </c>
      <c r="C27" s="54" t="s">
        <v>43</v>
      </c>
      <c r="D27" s="58"/>
      <c r="E27" s="56"/>
      <c r="F27" s="56"/>
    </row>
    <row r="28" spans="2:7" ht="12.75">
      <c r="B28" s="59"/>
      <c r="C28" s="60" t="s">
        <v>44</v>
      </c>
      <c r="D28" s="61"/>
      <c r="E28" s="56"/>
      <c r="F28" s="56"/>
      <c r="G28" s="45"/>
    </row>
    <row r="29" spans="4:6" ht="12.75">
      <c r="D29" s="56"/>
      <c r="E29" s="56"/>
      <c r="F29" s="56"/>
    </row>
    <row r="30" spans="2:6" ht="12.75">
      <c r="B30" s="473" t="s">
        <v>420</v>
      </c>
      <c r="C30" s="473"/>
      <c r="D30" s="62"/>
      <c r="E30" s="56"/>
      <c r="F30" s="56"/>
    </row>
    <row r="31" spans="2:6" ht="12.75">
      <c r="B31" s="474" t="s">
        <v>45</v>
      </c>
      <c r="C31" s="474"/>
      <c r="D31" s="63"/>
      <c r="E31" s="56"/>
      <c r="F31" s="56"/>
    </row>
    <row r="32" spans="2:6" ht="12.75">
      <c r="B32" s="475" t="s">
        <v>46</v>
      </c>
      <c r="C32" s="475"/>
      <c r="D32" s="64"/>
      <c r="E32" s="56"/>
      <c r="F32" s="56"/>
    </row>
    <row r="33" spans="2:6" ht="12.75">
      <c r="B33" s="476" t="s">
        <v>47</v>
      </c>
      <c r="C33" s="476"/>
      <c r="D33" s="58"/>
      <c r="E33" s="56"/>
      <c r="F33" s="56"/>
    </row>
    <row r="34" spans="2:6" ht="12.75">
      <c r="B34" s="473"/>
      <c r="C34" s="473"/>
      <c r="D34" s="62"/>
      <c r="E34" s="56"/>
      <c r="F34" s="56"/>
    </row>
    <row r="35" spans="2:8" ht="12.75">
      <c r="B35" s="471"/>
      <c r="C35" s="471"/>
      <c r="D35" s="55"/>
      <c r="E35" s="56"/>
      <c r="F35" s="56"/>
      <c r="H35" s="45"/>
    </row>
    <row r="36" spans="2:6" ht="12.75">
      <c r="B36" s="471"/>
      <c r="C36" s="471"/>
      <c r="D36" s="55"/>
      <c r="E36" s="56"/>
      <c r="F36" s="56"/>
    </row>
    <row r="37" spans="2:6" ht="12.75">
      <c r="B37" s="471"/>
      <c r="C37" s="471"/>
      <c r="D37" s="55"/>
      <c r="E37" s="56"/>
      <c r="F37" s="56"/>
    </row>
    <row r="38" spans="2:6" ht="12.75">
      <c r="B38" s="471"/>
      <c r="C38" s="471"/>
      <c r="D38" s="55"/>
      <c r="E38" s="56"/>
      <c r="F38" s="56"/>
    </row>
    <row r="39" spans="2:9" ht="12.75">
      <c r="B39" s="472" t="s">
        <v>48</v>
      </c>
      <c r="C39" s="472"/>
      <c r="D39" s="63"/>
      <c r="E39" s="56"/>
      <c r="F39" s="56"/>
      <c r="G39" s="45"/>
      <c r="I39" s="45"/>
    </row>
    <row r="42" ht="12.75">
      <c r="F42" s="45"/>
    </row>
    <row r="43" spans="2:4" ht="12.75">
      <c r="B43" s="37" t="s">
        <v>49</v>
      </c>
      <c r="C43" s="65"/>
      <c r="D43" s="66"/>
    </row>
    <row r="44" ht="12.75">
      <c r="C44" s="67" t="s">
        <v>50</v>
      </c>
    </row>
    <row r="46" ht="12.75">
      <c r="B46" s="52" t="s">
        <v>51</v>
      </c>
    </row>
    <row r="48" spans="2:4" ht="12.75">
      <c r="B48" s="37" t="s">
        <v>52</v>
      </c>
      <c r="C48" s="65"/>
      <c r="D48" s="66"/>
    </row>
    <row r="49" ht="12.75">
      <c r="C49" s="67" t="s">
        <v>50</v>
      </c>
    </row>
    <row r="51" ht="12.75">
      <c r="B51" s="52" t="s">
        <v>51</v>
      </c>
    </row>
    <row r="53" spans="2:4" ht="12.75">
      <c r="B53" s="68" t="s">
        <v>53</v>
      </c>
      <c r="C53" s="65"/>
      <c r="D53" s="66"/>
    </row>
    <row r="54" ht="12.75">
      <c r="C54" s="67" t="s">
        <v>50</v>
      </c>
    </row>
  </sheetData>
  <sheetProtection selectLockedCells="1" selectUnlockedCells="1"/>
  <mergeCells count="14">
    <mergeCell ref="C6:D6"/>
    <mergeCell ref="C15:D15"/>
    <mergeCell ref="C16:D16"/>
    <mergeCell ref="C17:D17"/>
    <mergeCell ref="B30:C30"/>
    <mergeCell ref="B31:C31"/>
    <mergeCell ref="B32:C32"/>
    <mergeCell ref="B33:C33"/>
    <mergeCell ref="B38:C38"/>
    <mergeCell ref="B39:C39"/>
    <mergeCell ref="B34:C34"/>
    <mergeCell ref="B35:C35"/>
    <mergeCell ref="B36:C36"/>
    <mergeCell ref="B37:C37"/>
  </mergeCells>
  <printOptions/>
  <pageMargins left="0.4798611111111111" right="0.5" top="1" bottom="0.8201388888888889" header="0.5118055555555555" footer="0.5118055555555555"/>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Y38"/>
  <sheetViews>
    <sheetView view="pageBreakPreview" zoomScale="85" zoomScaleSheetLayoutView="85" zoomScalePageLayoutView="0" workbookViewId="0" topLeftCell="A13">
      <selection activeCell="D38" sqref="D38"/>
    </sheetView>
  </sheetViews>
  <sheetFormatPr defaultColWidth="9.140625" defaultRowHeight="12.75"/>
  <cols>
    <col min="1" max="1" width="3.7109375" style="18" customWidth="1"/>
    <col min="2" max="2" width="4.8515625" style="18" customWidth="1"/>
    <col min="3" max="3" width="8.00390625" style="18" customWidth="1"/>
    <col min="4" max="4" width="35.57421875" style="18" customWidth="1"/>
    <col min="5" max="5" width="6.28125" style="18" customWidth="1"/>
    <col min="6" max="6" width="9.8515625" style="18" customWidth="1"/>
    <col min="7" max="7" width="10.28125" style="18" customWidth="1"/>
    <col min="8" max="9" width="9.8515625" style="18" customWidth="1"/>
    <col min="10" max="10" width="8.7109375" style="18" customWidth="1"/>
    <col min="11" max="11" width="10.57421875" style="18" customWidth="1"/>
    <col min="12" max="16384" width="9.140625" style="18" customWidth="1"/>
  </cols>
  <sheetData>
    <row r="1" spans="4:10" ht="12.75">
      <c r="D1" s="41"/>
      <c r="E1" s="34"/>
      <c r="F1" s="34"/>
      <c r="G1" s="34"/>
      <c r="H1" s="490" t="s">
        <v>54</v>
      </c>
      <c r="I1" s="490"/>
      <c r="J1" s="490"/>
    </row>
    <row r="2" spans="1:10" ht="14.25">
      <c r="A2" s="491" t="s">
        <v>55</v>
      </c>
      <c r="B2" s="491"/>
      <c r="C2" s="491"/>
      <c r="D2" s="491"/>
      <c r="E2" s="491"/>
      <c r="F2" s="491"/>
      <c r="G2" s="491"/>
      <c r="H2" s="491"/>
      <c r="I2" s="491"/>
      <c r="J2" s="491"/>
    </row>
    <row r="3" spans="1:10" ht="12.75" customHeight="1">
      <c r="A3" s="492"/>
      <c r="B3" s="492"/>
      <c r="C3" s="492"/>
      <c r="D3" s="492"/>
      <c r="E3" s="492"/>
      <c r="F3" s="492"/>
      <c r="G3" s="492"/>
      <c r="H3" s="492"/>
      <c r="I3" s="492"/>
      <c r="J3" s="492"/>
    </row>
    <row r="4" spans="1:10" ht="12.75" customHeight="1">
      <c r="A4" s="493" t="s">
        <v>56</v>
      </c>
      <c r="B4" s="493"/>
      <c r="C4" s="493"/>
      <c r="D4" s="493"/>
      <c r="E4" s="493"/>
      <c r="F4" s="493"/>
      <c r="G4" s="493"/>
      <c r="H4" s="493"/>
      <c r="I4" s="493"/>
      <c r="J4" s="493"/>
    </row>
    <row r="5" spans="1:10" ht="12.75">
      <c r="A5" s="69"/>
      <c r="B5" s="69"/>
      <c r="C5" s="69"/>
      <c r="D5" s="69"/>
      <c r="E5" s="69"/>
      <c r="F5" s="69"/>
      <c r="G5" s="69"/>
      <c r="H5" s="69"/>
      <c r="I5" s="69"/>
      <c r="J5" s="69"/>
    </row>
    <row r="6" spans="1:10" ht="25.5" customHeight="1">
      <c r="A6" s="488">
        <f>'lapu saraksts'!A4:B4</f>
        <v>0</v>
      </c>
      <c r="B6" s="488"/>
      <c r="C6" s="488"/>
      <c r="D6" s="489" t="str">
        <f>PBK!C15</f>
        <v>KULTŪRAS NAMA VIENKĀRŠOTA RENOVĀCIJA</v>
      </c>
      <c r="E6" s="489"/>
      <c r="F6" s="489"/>
      <c r="G6" s="489"/>
      <c r="H6" s="489"/>
      <c r="I6" s="489"/>
      <c r="J6" s="489"/>
    </row>
    <row r="7" spans="1:10" ht="25.5" customHeight="1">
      <c r="A7" s="488" t="s">
        <v>4</v>
      </c>
      <c r="B7" s="488"/>
      <c r="C7" s="488"/>
      <c r="D7" s="489" t="str">
        <f>D6</f>
        <v>KULTŪRAS NAMA VIENKĀRŠOTA RENOVĀCIJA</v>
      </c>
      <c r="E7" s="489"/>
      <c r="F7" s="489"/>
      <c r="G7" s="489"/>
      <c r="H7" s="489"/>
      <c r="I7" s="489"/>
      <c r="J7" s="489"/>
    </row>
    <row r="8" spans="1:10" s="5" customFormat="1" ht="16.5" customHeight="1">
      <c r="A8" s="486">
        <f>'lapu saraksts'!A6:B6</f>
        <v>0</v>
      </c>
      <c r="B8" s="486"/>
      <c r="C8" s="486"/>
      <c r="D8" s="487" t="str">
        <f>PBK!C16</f>
        <v>GAISMAS IELA 17, ĶEKAVA, ĶEKAVAS NOVADS</v>
      </c>
      <c r="E8" s="487"/>
      <c r="F8" s="487"/>
      <c r="G8" s="487"/>
      <c r="H8" s="487"/>
      <c r="I8" s="487"/>
      <c r="J8" s="487"/>
    </row>
    <row r="9" spans="1:10" s="5" customFormat="1" ht="16.5" customHeight="1">
      <c r="A9" s="486">
        <f>'lapu saraksts'!A7:B7</f>
        <v>0</v>
      </c>
      <c r="B9" s="486"/>
      <c r="C9" s="486"/>
      <c r="D9" s="487">
        <f>PBK!C17</f>
        <v>0</v>
      </c>
      <c r="E9" s="487"/>
      <c r="F9" s="487"/>
      <c r="G9" s="487"/>
      <c r="H9" s="487"/>
      <c r="I9" s="487"/>
      <c r="J9" s="487"/>
    </row>
    <row r="10" spans="1:10" s="5" customFormat="1" ht="15">
      <c r="A10" s="9"/>
      <c r="B10" s="9"/>
      <c r="C10" s="9"/>
      <c r="D10" s="9"/>
      <c r="E10" s="9"/>
      <c r="F10" s="9"/>
      <c r="G10" s="10"/>
      <c r="H10" s="10"/>
      <c r="I10" s="10"/>
      <c r="J10" s="10"/>
    </row>
    <row r="11" spans="1:10" s="5" customFormat="1" ht="15">
      <c r="A11" s="9"/>
      <c r="B11" s="9"/>
      <c r="C11" s="9"/>
      <c r="D11" s="70" t="s">
        <v>57</v>
      </c>
      <c r="E11" s="479"/>
      <c r="F11" s="479"/>
      <c r="G11" s="10"/>
      <c r="H11" s="10"/>
      <c r="I11" s="10"/>
      <c r="J11" s="10"/>
    </row>
    <row r="12" spans="1:10" s="5" customFormat="1" ht="15" customHeight="1">
      <c r="A12" s="9"/>
      <c r="B12" s="9"/>
      <c r="C12" s="9"/>
      <c r="D12" s="70" t="s">
        <v>58</v>
      </c>
      <c r="E12" s="480"/>
      <c r="F12" s="480"/>
      <c r="G12" s="10"/>
      <c r="H12" s="10"/>
      <c r="I12" s="10"/>
      <c r="J12" s="10"/>
    </row>
    <row r="13" spans="1:10" s="5" customFormat="1" ht="15">
      <c r="A13" s="9"/>
      <c r="B13" s="9"/>
      <c r="C13" s="9"/>
      <c r="D13" s="9"/>
      <c r="E13" s="9"/>
      <c r="F13" s="9"/>
      <c r="G13" s="10"/>
      <c r="H13" s="10"/>
      <c r="I13" s="10"/>
      <c r="J13" s="10"/>
    </row>
    <row r="14" spans="1:10" s="5" customFormat="1" ht="15" customHeight="1">
      <c r="A14" s="9"/>
      <c r="B14" s="9"/>
      <c r="C14" s="9"/>
      <c r="D14" s="71" t="s">
        <v>59</v>
      </c>
      <c r="E14" s="72"/>
      <c r="F14" s="481"/>
      <c r="G14" s="481"/>
      <c r="H14" s="481"/>
      <c r="I14" s="10"/>
      <c r="J14" s="10"/>
    </row>
    <row r="16" spans="1:10" ht="20.25" customHeight="1">
      <c r="A16" s="482" t="s">
        <v>8</v>
      </c>
      <c r="B16" s="483" t="s">
        <v>61</v>
      </c>
      <c r="C16" s="483" t="s">
        <v>62</v>
      </c>
      <c r="D16" s="484" t="s">
        <v>63</v>
      </c>
      <c r="E16" s="484"/>
      <c r="F16" s="484" t="s">
        <v>64</v>
      </c>
      <c r="G16" s="485" t="s">
        <v>65</v>
      </c>
      <c r="H16" s="485"/>
      <c r="I16" s="485"/>
      <c r="J16" s="461" t="s">
        <v>66</v>
      </c>
    </row>
    <row r="17" spans="1:10" ht="51" customHeight="1">
      <c r="A17" s="482"/>
      <c r="B17" s="483"/>
      <c r="C17" s="483"/>
      <c r="D17" s="484"/>
      <c r="E17" s="484"/>
      <c r="F17" s="484"/>
      <c r="G17" s="73" t="s">
        <v>67</v>
      </c>
      <c r="H17" s="73" t="s">
        <v>68</v>
      </c>
      <c r="I17" s="73" t="s">
        <v>69</v>
      </c>
      <c r="J17" s="461"/>
    </row>
    <row r="18" spans="1:10" s="79" customFormat="1" ht="12.75">
      <c r="A18" s="74"/>
      <c r="B18" s="75"/>
      <c r="C18" s="75"/>
      <c r="D18" s="76" t="s">
        <v>70</v>
      </c>
      <c r="E18" s="76"/>
      <c r="F18" s="77"/>
      <c r="G18" s="77"/>
      <c r="H18" s="77"/>
      <c r="I18" s="77"/>
      <c r="J18" s="78"/>
    </row>
    <row r="19" spans="1:13" s="79" customFormat="1" ht="12.75">
      <c r="A19" s="80">
        <v>1</v>
      </c>
      <c r="B19" s="81" t="s">
        <v>71</v>
      </c>
      <c r="C19" s="81" t="s">
        <v>72</v>
      </c>
      <c r="D19" s="82" t="s">
        <v>73</v>
      </c>
      <c r="E19" s="83"/>
      <c r="F19" s="84"/>
      <c r="G19" s="84"/>
      <c r="H19" s="84"/>
      <c r="I19" s="84"/>
      <c r="J19" s="85"/>
      <c r="M19" s="86"/>
    </row>
    <row r="20" spans="1:13" s="19" customFormat="1" ht="14.25" customHeight="1">
      <c r="A20" s="87" t="s">
        <v>74</v>
      </c>
      <c r="B20" s="88" t="s">
        <v>75</v>
      </c>
      <c r="C20" s="89" t="s">
        <v>79</v>
      </c>
      <c r="D20" s="90" t="s">
        <v>80</v>
      </c>
      <c r="E20" s="91"/>
      <c r="F20" s="84"/>
      <c r="G20" s="92"/>
      <c r="H20" s="92"/>
      <c r="I20" s="92"/>
      <c r="J20" s="93"/>
      <c r="M20" s="86"/>
    </row>
    <row r="21" spans="1:13" s="19" customFormat="1" ht="14.25" customHeight="1">
      <c r="A21" s="87" t="s">
        <v>77</v>
      </c>
      <c r="B21" s="88" t="s">
        <v>78</v>
      </c>
      <c r="C21" s="89" t="s">
        <v>83</v>
      </c>
      <c r="D21" s="90" t="s">
        <v>84</v>
      </c>
      <c r="E21" s="91"/>
      <c r="F21" s="84"/>
      <c r="G21" s="92"/>
      <c r="H21" s="92"/>
      <c r="I21" s="92"/>
      <c r="J21" s="93"/>
      <c r="M21" s="86"/>
    </row>
    <row r="22" spans="1:13" s="19" customFormat="1" ht="14.25" customHeight="1">
      <c r="A22" s="87" t="s">
        <v>81</v>
      </c>
      <c r="B22" s="88" t="s">
        <v>82</v>
      </c>
      <c r="C22" s="89" t="s">
        <v>85</v>
      </c>
      <c r="D22" s="90" t="s">
        <v>86</v>
      </c>
      <c r="E22" s="91"/>
      <c r="F22" s="84"/>
      <c r="G22" s="92"/>
      <c r="H22" s="92"/>
      <c r="I22" s="92"/>
      <c r="J22" s="93"/>
      <c r="M22" s="86"/>
    </row>
    <row r="23" spans="1:13" s="19" customFormat="1" ht="14.25" customHeight="1">
      <c r="A23" s="87" t="s">
        <v>378</v>
      </c>
      <c r="B23" s="88" t="s">
        <v>377</v>
      </c>
      <c r="C23" s="89" t="s">
        <v>379</v>
      </c>
      <c r="D23" s="90" t="s">
        <v>43</v>
      </c>
      <c r="E23" s="91"/>
      <c r="F23" s="84"/>
      <c r="G23" s="92"/>
      <c r="H23" s="92"/>
      <c r="I23" s="92"/>
      <c r="J23" s="93"/>
      <c r="M23" s="86"/>
    </row>
    <row r="24" spans="1:13" s="19" customFormat="1" ht="13.5" thickBot="1">
      <c r="A24" s="87"/>
      <c r="B24" s="81"/>
      <c r="C24" s="89"/>
      <c r="D24" s="90"/>
      <c r="E24" s="91"/>
      <c r="F24" s="84"/>
      <c r="G24" s="92"/>
      <c r="H24" s="92"/>
      <c r="I24" s="92"/>
      <c r="J24" s="93"/>
      <c r="K24" s="79"/>
      <c r="M24" s="86"/>
    </row>
    <row r="25" spans="1:13" ht="14.25" customHeight="1">
      <c r="A25" s="460" t="s">
        <v>48</v>
      </c>
      <c r="B25" s="460"/>
      <c r="C25" s="460"/>
      <c r="D25" s="460"/>
      <c r="E25" s="95"/>
      <c r="F25" s="96">
        <f>SUM(F19:F24)</f>
        <v>0</v>
      </c>
      <c r="G25" s="96"/>
      <c r="H25" s="96"/>
      <c r="I25" s="96"/>
      <c r="J25" s="96"/>
      <c r="K25" s="19"/>
      <c r="M25" s="86"/>
    </row>
    <row r="26" spans="1:13" ht="12.75">
      <c r="A26" s="477" t="s">
        <v>91</v>
      </c>
      <c r="B26" s="477"/>
      <c r="C26" s="477"/>
      <c r="D26" s="477"/>
      <c r="E26" s="97">
        <v>0.01</v>
      </c>
      <c r="F26" s="98">
        <f>F25*E26</f>
        <v>0</v>
      </c>
      <c r="M26" s="86"/>
    </row>
    <row r="27" spans="1:13" ht="12.75">
      <c r="A27" s="478" t="s">
        <v>92</v>
      </c>
      <c r="B27" s="478"/>
      <c r="C27" s="478"/>
      <c r="D27" s="478"/>
      <c r="E27" s="99"/>
      <c r="F27" s="93"/>
      <c r="M27" s="86"/>
    </row>
    <row r="28" spans="1:13" ht="12.75">
      <c r="A28" s="466" t="s">
        <v>93</v>
      </c>
      <c r="B28" s="466"/>
      <c r="C28" s="466"/>
      <c r="D28" s="466"/>
      <c r="E28" s="100">
        <v>0.01</v>
      </c>
      <c r="F28" s="93">
        <f>F25*E28</f>
        <v>0</v>
      </c>
      <c r="M28" s="86"/>
    </row>
    <row r="29" spans="1:25" ht="15.75">
      <c r="A29" s="466" t="s">
        <v>94</v>
      </c>
      <c r="B29" s="466"/>
      <c r="C29" s="466"/>
      <c r="D29" s="466"/>
      <c r="E29" s="101">
        <v>0.2409</v>
      </c>
      <c r="F29" s="93"/>
      <c r="L29" s="40"/>
      <c r="M29" s="86"/>
      <c r="N29" s="40"/>
      <c r="O29" s="40"/>
      <c r="P29" s="40"/>
      <c r="Q29" s="40"/>
      <c r="R29" s="40"/>
      <c r="S29" s="40"/>
      <c r="T29" s="40"/>
      <c r="U29" s="40"/>
      <c r="V29" s="40"/>
      <c r="W29" s="40"/>
      <c r="X29" s="40"/>
      <c r="Y29" s="40"/>
    </row>
    <row r="30" spans="1:13" ht="15.75">
      <c r="A30" s="472" t="s">
        <v>95</v>
      </c>
      <c r="B30" s="472"/>
      <c r="C30" s="472"/>
      <c r="D30" s="472"/>
      <c r="E30" s="102"/>
      <c r="F30" s="103"/>
      <c r="H30" s="467"/>
      <c r="I30" s="467"/>
      <c r="K30" s="40"/>
      <c r="M30" s="86"/>
    </row>
    <row r="31" spans="8:12" ht="12.75">
      <c r="H31" s="45"/>
      <c r="L31" s="104"/>
    </row>
    <row r="32" spans="1:7" ht="12.75">
      <c r="A32" s="464" t="s">
        <v>49</v>
      </c>
      <c r="B32" s="464"/>
      <c r="C32" s="464"/>
      <c r="D32" s="65"/>
      <c r="F32" s="465"/>
      <c r="G32" s="465"/>
    </row>
    <row r="33" ht="12.75">
      <c r="D33" s="67" t="s">
        <v>50</v>
      </c>
    </row>
    <row r="35" spans="1:7" ht="12.75">
      <c r="A35" s="464" t="s">
        <v>96</v>
      </c>
      <c r="B35" s="464"/>
      <c r="C35" s="464"/>
      <c r="D35" s="65"/>
      <c r="F35" s="465"/>
      <c r="G35" s="465"/>
    </row>
    <row r="36" ht="12.75">
      <c r="D36" s="67" t="s">
        <v>50</v>
      </c>
    </row>
    <row r="38" spans="1:3" ht="12.75">
      <c r="A38" s="464" t="s">
        <v>51</v>
      </c>
      <c r="B38" s="464"/>
      <c r="C38" s="464"/>
    </row>
  </sheetData>
  <sheetProtection selectLockedCells="1" selectUnlockedCells="1"/>
  <mergeCells count="35">
    <mergeCell ref="H1:J1"/>
    <mergeCell ref="A2:J2"/>
    <mergeCell ref="A3:J3"/>
    <mergeCell ref="A4:J4"/>
    <mergeCell ref="A6:C6"/>
    <mergeCell ref="D6:J6"/>
    <mergeCell ref="A7:C7"/>
    <mergeCell ref="D7:J7"/>
    <mergeCell ref="A8:C8"/>
    <mergeCell ref="D8:J8"/>
    <mergeCell ref="A9:C9"/>
    <mergeCell ref="D9:J9"/>
    <mergeCell ref="E11:F11"/>
    <mergeCell ref="E12:F12"/>
    <mergeCell ref="F14:H14"/>
    <mergeCell ref="A16:A17"/>
    <mergeCell ref="B16:B17"/>
    <mergeCell ref="C16:C17"/>
    <mergeCell ref="D16:D17"/>
    <mergeCell ref="E16:E17"/>
    <mergeCell ref="F16:F17"/>
    <mergeCell ref="G16:I16"/>
    <mergeCell ref="J16:J17"/>
    <mergeCell ref="A25:D25"/>
    <mergeCell ref="A26:D26"/>
    <mergeCell ref="A27:D27"/>
    <mergeCell ref="A28:D28"/>
    <mergeCell ref="A29:D29"/>
    <mergeCell ref="A30:D30"/>
    <mergeCell ref="H30:I30"/>
    <mergeCell ref="A38:C38"/>
    <mergeCell ref="A32:C32"/>
    <mergeCell ref="F32:G32"/>
    <mergeCell ref="A35:C35"/>
    <mergeCell ref="F35:G35"/>
  </mergeCells>
  <printOptions/>
  <pageMargins left="0.30972222222222223" right="0.12013888888888889" top="1" bottom="0.8201388888888889" header="0.5118055555555555" footer="0.5118055555555555"/>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A1:T181"/>
  <sheetViews>
    <sheetView view="pageBreakPreview" zoomScaleSheetLayoutView="100" zoomScalePageLayoutView="0" workbookViewId="0" topLeftCell="B22">
      <selection activeCell="S29" sqref="S29"/>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8.42187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519" t="s">
        <v>97</v>
      </c>
      <c r="P1" s="519"/>
    </row>
    <row r="2" spans="3:9" s="108" customFormat="1" ht="18" customHeight="1">
      <c r="C2" s="109"/>
      <c r="D2" s="520" t="s">
        <v>98</v>
      </c>
      <c r="E2" s="520"/>
      <c r="F2" s="520"/>
      <c r="G2" s="520"/>
      <c r="H2" s="520"/>
      <c r="I2" s="110" t="s">
        <v>71</v>
      </c>
    </row>
    <row r="3" spans="3:14" s="108" customFormat="1" ht="18" customHeight="1">
      <c r="C3" s="521" t="s">
        <v>73</v>
      </c>
      <c r="D3" s="521"/>
      <c r="E3" s="521"/>
      <c r="F3" s="521"/>
      <c r="G3" s="521"/>
      <c r="H3" s="521"/>
      <c r="I3" s="521"/>
      <c r="J3" s="521"/>
      <c r="K3" s="521"/>
      <c r="L3" s="521"/>
      <c r="M3" s="521"/>
      <c r="N3" s="521"/>
    </row>
    <row r="4" spans="3:14" s="108" customFormat="1" ht="12.75" customHeight="1">
      <c r="C4" s="522" t="s">
        <v>56</v>
      </c>
      <c r="D4" s="522"/>
      <c r="E4" s="522"/>
      <c r="F4" s="522"/>
      <c r="G4" s="522"/>
      <c r="H4" s="522"/>
      <c r="I4" s="522"/>
      <c r="J4" s="522"/>
      <c r="K4" s="522"/>
      <c r="L4" s="522"/>
      <c r="M4" s="522"/>
      <c r="N4" s="522"/>
    </row>
    <row r="5" spans="3:14" s="108" customFormat="1" ht="12.75" customHeight="1">
      <c r="C5" s="44"/>
      <c r="D5" s="44"/>
      <c r="E5" s="44"/>
      <c r="F5" s="44"/>
      <c r="G5" s="44"/>
      <c r="H5" s="44"/>
      <c r="I5" s="44"/>
      <c r="J5" s="44"/>
      <c r="K5" s="44"/>
      <c r="L5" s="44"/>
      <c r="M5" s="44"/>
      <c r="N5" s="44"/>
    </row>
    <row r="6" spans="1:14" s="111" customFormat="1" ht="18.75" customHeight="1">
      <c r="A6" s="517" t="s">
        <v>3</v>
      </c>
      <c r="B6" s="517"/>
      <c r="C6" s="518" t="str">
        <f>PBK!C15</f>
        <v>KULTŪRAS NAMA VIENKĀRŠOTA RENOVĀCIJA</v>
      </c>
      <c r="D6" s="518"/>
      <c r="E6" s="518"/>
      <c r="F6" s="518"/>
      <c r="G6" s="518"/>
      <c r="H6" s="518"/>
      <c r="I6" s="518"/>
      <c r="J6" s="518"/>
      <c r="K6" s="518"/>
      <c r="L6" s="518"/>
      <c r="M6" s="518"/>
      <c r="N6" s="518"/>
    </row>
    <row r="7" spans="1:14" s="111" customFormat="1" ht="18.75" customHeight="1">
      <c r="A7" s="517" t="s">
        <v>4</v>
      </c>
      <c r="B7" s="517"/>
      <c r="C7" s="518" t="str">
        <f>C6</f>
        <v>KULTŪRAS NAMA VIENKĀRŠOTA RENOVĀCIJA</v>
      </c>
      <c r="D7" s="518"/>
      <c r="E7" s="518"/>
      <c r="F7" s="518"/>
      <c r="G7" s="518"/>
      <c r="H7" s="518"/>
      <c r="I7" s="518"/>
      <c r="J7" s="518"/>
      <c r="K7" s="518"/>
      <c r="L7" s="518"/>
      <c r="M7" s="518"/>
      <c r="N7" s="518"/>
    </row>
    <row r="8" spans="1:14" s="111" customFormat="1" ht="18.75" customHeight="1">
      <c r="A8" s="517" t="s">
        <v>5</v>
      </c>
      <c r="B8" s="517"/>
      <c r="C8" s="518" t="str">
        <f>PBK!C16</f>
        <v>GAISMAS IELA 17, ĶEKAVA, ĶEKAVAS NOVADS</v>
      </c>
      <c r="D8" s="518"/>
      <c r="E8" s="518"/>
      <c r="F8" s="518"/>
      <c r="G8" s="518"/>
      <c r="H8" s="518"/>
      <c r="I8" s="518"/>
      <c r="J8" s="518"/>
      <c r="K8" s="518"/>
      <c r="L8" s="518"/>
      <c r="M8" s="518"/>
      <c r="N8" s="518"/>
    </row>
    <row r="9" spans="1:14" s="111" customFormat="1" ht="18.75" customHeight="1">
      <c r="A9" s="517" t="s">
        <v>6</v>
      </c>
      <c r="B9" s="517"/>
      <c r="C9" s="518">
        <f>PBK!C17</f>
        <v>0</v>
      </c>
      <c r="D9" s="518"/>
      <c r="E9" s="518"/>
      <c r="F9" s="518"/>
      <c r="G9" s="518"/>
      <c r="H9" s="518"/>
      <c r="I9" s="518"/>
      <c r="J9" s="518"/>
      <c r="K9" s="518"/>
      <c r="L9" s="518"/>
      <c r="M9" s="518"/>
      <c r="N9" s="518"/>
    </row>
    <row r="10" spans="1:14" s="108" customFormat="1" ht="17.25" customHeight="1">
      <c r="A10" s="514"/>
      <c r="B10" s="514"/>
      <c r="C10" s="515"/>
      <c r="D10" s="515"/>
      <c r="E10" s="515"/>
      <c r="F10" s="515"/>
      <c r="G10" s="515"/>
      <c r="H10" s="515"/>
      <c r="I10" s="515"/>
      <c r="J10" s="515"/>
      <c r="K10" s="515"/>
      <c r="L10" s="515"/>
      <c r="M10" s="515"/>
      <c r="N10" s="515"/>
    </row>
    <row r="11" spans="1:14" s="108" customFormat="1" ht="17.25" customHeight="1">
      <c r="A11" s="112"/>
      <c r="B11" s="112"/>
      <c r="C11" s="113"/>
      <c r="D11" s="113"/>
      <c r="E11" s="113"/>
      <c r="F11" s="113"/>
      <c r="G11" s="113"/>
      <c r="H11" s="113"/>
      <c r="I11" s="113"/>
      <c r="J11" s="113"/>
      <c r="K11" s="113"/>
      <c r="L11" s="113"/>
      <c r="M11" s="113"/>
      <c r="N11" s="113"/>
    </row>
    <row r="12" spans="1:14" s="108" customFormat="1" ht="17.25" customHeight="1">
      <c r="A12" s="112"/>
      <c r="B12" s="112"/>
      <c r="C12" s="113"/>
      <c r="D12" s="113"/>
      <c r="E12" s="113"/>
      <c r="F12" s="113"/>
      <c r="G12" s="113"/>
      <c r="H12" s="113"/>
      <c r="I12" s="113"/>
      <c r="J12" s="113"/>
      <c r="K12" s="113"/>
      <c r="L12" s="113"/>
      <c r="M12" s="113"/>
      <c r="N12" s="113"/>
    </row>
    <row r="13" spans="1:16" s="108" customFormat="1" ht="17.25" customHeight="1">
      <c r="A13" s="514" t="s">
        <v>99</v>
      </c>
      <c r="B13" s="514"/>
      <c r="C13" s="514"/>
      <c r="D13" s="514"/>
      <c r="E13" s="514"/>
      <c r="F13" s="514"/>
      <c r="G13" s="514"/>
      <c r="H13" s="113"/>
      <c r="I13" s="113"/>
      <c r="J13" s="113"/>
      <c r="K13" s="515" t="s">
        <v>100</v>
      </c>
      <c r="L13" s="515"/>
      <c r="M13" s="515"/>
      <c r="N13" s="516">
        <f>P39</f>
        <v>0</v>
      </c>
      <c r="O13" s="516"/>
      <c r="P13" s="110" t="s">
        <v>395</v>
      </c>
    </row>
    <row r="14" spans="2:6" ht="12.75">
      <c r="B14" s="105"/>
      <c r="C14" s="105"/>
      <c r="D14" s="105"/>
      <c r="E14" s="105"/>
      <c r="F14" s="105"/>
    </row>
    <row r="15" spans="2:16" ht="12.75" customHeight="1">
      <c r="B15" s="105"/>
      <c r="C15" s="105"/>
      <c r="D15" s="105"/>
      <c r="E15" s="105"/>
      <c r="F15" s="105"/>
      <c r="I15" s="513" t="s">
        <v>101</v>
      </c>
      <c r="J15" s="513"/>
      <c r="K15" s="513"/>
      <c r="L15" s="114">
        <v>2013</v>
      </c>
      <c r="M15" s="114" t="s">
        <v>102</v>
      </c>
      <c r="N15" s="114">
        <f>'KOPS '!E14</f>
        <v>0</v>
      </c>
      <c r="O15" s="514" t="s">
        <v>103</v>
      </c>
      <c r="P15" s="514"/>
    </row>
    <row r="16" spans="2:6" ht="13.5" thickBot="1">
      <c r="B16" s="105"/>
      <c r="C16" s="105"/>
      <c r="D16" s="105"/>
      <c r="E16" s="105"/>
      <c r="F16" s="105"/>
    </row>
    <row r="17" spans="1:20" s="326" customFormat="1" ht="13.5" thickBot="1">
      <c r="A17" s="494" t="s">
        <v>8</v>
      </c>
      <c r="B17" s="494" t="s">
        <v>104</v>
      </c>
      <c r="C17" s="497" t="s">
        <v>105</v>
      </c>
      <c r="D17" s="494" t="s">
        <v>106</v>
      </c>
      <c r="E17" s="494" t="s">
        <v>107</v>
      </c>
      <c r="F17" s="496" t="s">
        <v>108</v>
      </c>
      <c r="G17" s="496"/>
      <c r="H17" s="496"/>
      <c r="I17" s="496"/>
      <c r="J17" s="496"/>
      <c r="K17" s="496"/>
      <c r="L17" s="496" t="s">
        <v>109</v>
      </c>
      <c r="M17" s="496"/>
      <c r="N17" s="496"/>
      <c r="O17" s="496"/>
      <c r="P17" s="496"/>
      <c r="Q17" s="325"/>
      <c r="R17" s="325"/>
      <c r="S17" s="325"/>
      <c r="T17" s="325"/>
    </row>
    <row r="18" spans="1:20" s="326" customFormat="1" ht="51.75" customHeight="1" thickBot="1">
      <c r="A18" s="495"/>
      <c r="B18" s="495"/>
      <c r="C18" s="498"/>
      <c r="D18" s="495"/>
      <c r="E18" s="495"/>
      <c r="F18" s="327" t="s">
        <v>110</v>
      </c>
      <c r="G18" s="328" t="s">
        <v>389</v>
      </c>
      <c r="H18" s="328" t="s">
        <v>390</v>
      </c>
      <c r="I18" s="328" t="s">
        <v>391</v>
      </c>
      <c r="J18" s="328" t="s">
        <v>392</v>
      </c>
      <c r="K18" s="327" t="s">
        <v>393</v>
      </c>
      <c r="L18" s="328" t="s">
        <v>111</v>
      </c>
      <c r="M18" s="328" t="s">
        <v>390</v>
      </c>
      <c r="N18" s="328" t="s">
        <v>391</v>
      </c>
      <c r="O18" s="328" t="s">
        <v>392</v>
      </c>
      <c r="P18" s="328" t="s">
        <v>394</v>
      </c>
      <c r="Q18" s="325"/>
      <c r="R18" s="325"/>
      <c r="S18" s="325"/>
      <c r="T18" s="325"/>
    </row>
    <row r="19" spans="1:20" s="326" customFormat="1" ht="13.5" thickBot="1">
      <c r="A19" s="329" t="s">
        <v>112</v>
      </c>
      <c r="B19" s="330" t="s">
        <v>74</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120"/>
      <c r="B20" s="121"/>
      <c r="C20" s="122" t="s">
        <v>113</v>
      </c>
      <c r="D20" s="123"/>
      <c r="E20" s="124"/>
      <c r="F20" s="125"/>
      <c r="G20" s="125"/>
      <c r="H20" s="125"/>
      <c r="I20" s="125"/>
      <c r="J20" s="125"/>
      <c r="K20" s="125"/>
      <c r="L20" s="125"/>
      <c r="M20" s="125"/>
      <c r="N20" s="125"/>
      <c r="O20" s="125"/>
      <c r="P20" s="126"/>
      <c r="R20" s="127"/>
      <c r="S20" s="127"/>
    </row>
    <row r="21" spans="1:17" ht="14.25" customHeight="1">
      <c r="A21" s="128">
        <v>1</v>
      </c>
      <c r="B21" s="129" t="s">
        <v>114</v>
      </c>
      <c r="C21" s="130" t="s">
        <v>115</v>
      </c>
      <c r="D21" s="131" t="s">
        <v>116</v>
      </c>
      <c r="E21" s="132">
        <v>1</v>
      </c>
      <c r="F21" s="133"/>
      <c r="G21" s="133"/>
      <c r="H21" s="133"/>
      <c r="I21" s="133"/>
      <c r="J21" s="133"/>
      <c r="K21" s="133"/>
      <c r="L21" s="133"/>
      <c r="M21" s="133"/>
      <c r="N21" s="133"/>
      <c r="O21" s="133"/>
      <c r="P21" s="134"/>
      <c r="Q21" s="127"/>
    </row>
    <row r="22" spans="1:17" ht="14.25" customHeight="1">
      <c r="A22" s="128">
        <v>2</v>
      </c>
      <c r="B22" s="129" t="s">
        <v>114</v>
      </c>
      <c r="C22" s="130" t="s">
        <v>117</v>
      </c>
      <c r="D22" s="131" t="s">
        <v>116</v>
      </c>
      <c r="E22" s="132">
        <v>1</v>
      </c>
      <c r="F22" s="133"/>
      <c r="G22" s="133"/>
      <c r="H22" s="133"/>
      <c r="I22" s="133"/>
      <c r="J22" s="133"/>
      <c r="K22" s="133"/>
      <c r="L22" s="133"/>
      <c r="M22" s="133"/>
      <c r="N22" s="133"/>
      <c r="O22" s="133"/>
      <c r="P22" s="134"/>
      <c r="Q22" s="127"/>
    </row>
    <row r="23" spans="1:19" ht="14.25" customHeight="1">
      <c r="A23" s="128">
        <v>3</v>
      </c>
      <c r="B23" s="129" t="s">
        <v>118</v>
      </c>
      <c r="C23" s="130" t="s">
        <v>119</v>
      </c>
      <c r="D23" s="131" t="s">
        <v>120</v>
      </c>
      <c r="E23" s="132">
        <v>150</v>
      </c>
      <c r="F23" s="133"/>
      <c r="G23" s="133"/>
      <c r="H23" s="133"/>
      <c r="I23" s="133"/>
      <c r="J23" s="133"/>
      <c r="K23" s="133"/>
      <c r="L23" s="133"/>
      <c r="M23" s="133"/>
      <c r="N23" s="133"/>
      <c r="O23" s="133"/>
      <c r="P23" s="134"/>
      <c r="R23" s="127"/>
      <c r="S23" s="127"/>
    </row>
    <row r="24" spans="1:19" ht="14.25" customHeight="1">
      <c r="A24" s="128">
        <v>4</v>
      </c>
      <c r="B24" s="129" t="s">
        <v>118</v>
      </c>
      <c r="C24" s="130" t="s">
        <v>121</v>
      </c>
      <c r="D24" s="131" t="s">
        <v>120</v>
      </c>
      <c r="E24" s="132">
        <f>E23</f>
        <v>150</v>
      </c>
      <c r="F24" s="133"/>
      <c r="G24" s="133"/>
      <c r="H24" s="133"/>
      <c r="I24" s="133"/>
      <c r="J24" s="133"/>
      <c r="K24" s="133"/>
      <c r="L24" s="133"/>
      <c r="M24" s="133"/>
      <c r="N24" s="133"/>
      <c r="O24" s="133"/>
      <c r="P24" s="134"/>
      <c r="R24" s="127"/>
      <c r="S24" s="127"/>
    </row>
    <row r="25" spans="1:17" ht="14.25" customHeight="1">
      <c r="A25" s="128">
        <v>5</v>
      </c>
      <c r="B25" s="129" t="s">
        <v>122</v>
      </c>
      <c r="C25" s="130" t="s">
        <v>123</v>
      </c>
      <c r="D25" s="131" t="s">
        <v>116</v>
      </c>
      <c r="E25" s="132">
        <v>1</v>
      </c>
      <c r="F25" s="133"/>
      <c r="G25" s="133"/>
      <c r="H25" s="133"/>
      <c r="I25" s="133"/>
      <c r="J25" s="133"/>
      <c r="K25" s="133"/>
      <c r="L25" s="133"/>
      <c r="M25" s="133"/>
      <c r="N25" s="133"/>
      <c r="O25" s="133"/>
      <c r="P25" s="134"/>
      <c r="Q25" s="127"/>
    </row>
    <row r="26" spans="1:19" ht="14.25" customHeight="1">
      <c r="A26" s="128">
        <v>6</v>
      </c>
      <c r="B26" s="129" t="s">
        <v>122</v>
      </c>
      <c r="C26" s="130" t="s">
        <v>124</v>
      </c>
      <c r="D26" s="131" t="s">
        <v>125</v>
      </c>
      <c r="E26" s="132">
        <v>2</v>
      </c>
      <c r="F26" s="133"/>
      <c r="G26" s="133"/>
      <c r="H26" s="133"/>
      <c r="I26" s="133"/>
      <c r="J26" s="133"/>
      <c r="K26" s="133"/>
      <c r="L26" s="133"/>
      <c r="M26" s="133"/>
      <c r="N26" s="133"/>
      <c r="O26" s="133"/>
      <c r="P26" s="134"/>
      <c r="R26" s="127"/>
      <c r="S26" s="127"/>
    </row>
    <row r="27" spans="1:17" ht="14.25" customHeight="1">
      <c r="A27" s="128">
        <v>7</v>
      </c>
      <c r="B27" s="129" t="s">
        <v>122</v>
      </c>
      <c r="C27" s="130" t="s">
        <v>126</v>
      </c>
      <c r="D27" s="131" t="s">
        <v>116</v>
      </c>
      <c r="E27" s="132">
        <v>1</v>
      </c>
      <c r="F27" s="133"/>
      <c r="G27" s="133"/>
      <c r="H27" s="133"/>
      <c r="I27" s="133"/>
      <c r="J27" s="133"/>
      <c r="K27" s="133"/>
      <c r="L27" s="133"/>
      <c r="M27" s="133"/>
      <c r="N27" s="133"/>
      <c r="O27" s="133"/>
      <c r="P27" s="134"/>
      <c r="Q27" s="127"/>
    </row>
    <row r="28" spans="1:19" ht="14.25" customHeight="1">
      <c r="A28" s="128">
        <v>8</v>
      </c>
      <c r="B28" s="129" t="s">
        <v>122</v>
      </c>
      <c r="C28" s="130" t="s">
        <v>127</v>
      </c>
      <c r="D28" s="131" t="s">
        <v>125</v>
      </c>
      <c r="E28" s="132">
        <f>E26</f>
        <v>2</v>
      </c>
      <c r="F28" s="133"/>
      <c r="G28" s="133"/>
      <c r="H28" s="133"/>
      <c r="I28" s="133"/>
      <c r="J28" s="133"/>
      <c r="K28" s="133"/>
      <c r="L28" s="133"/>
      <c r="M28" s="133"/>
      <c r="N28" s="133"/>
      <c r="O28" s="133"/>
      <c r="P28" s="134"/>
      <c r="R28" s="127"/>
      <c r="S28" s="127"/>
    </row>
    <row r="29" spans="1:17" ht="14.25" customHeight="1">
      <c r="A29" s="128">
        <v>9</v>
      </c>
      <c r="B29" s="129" t="s">
        <v>122</v>
      </c>
      <c r="C29" s="130" t="s">
        <v>128</v>
      </c>
      <c r="D29" s="131" t="s">
        <v>116</v>
      </c>
      <c r="E29" s="132">
        <v>1</v>
      </c>
      <c r="F29" s="133"/>
      <c r="G29" s="133"/>
      <c r="H29" s="133"/>
      <c r="I29" s="133"/>
      <c r="J29" s="133"/>
      <c r="K29" s="133"/>
      <c r="L29" s="133"/>
      <c r="M29" s="133"/>
      <c r="N29" s="133"/>
      <c r="O29" s="133"/>
      <c r="P29" s="134"/>
      <c r="Q29" s="127"/>
    </row>
    <row r="30" spans="1:19" ht="14.25" customHeight="1">
      <c r="A30" s="128">
        <v>10</v>
      </c>
      <c r="B30" s="129" t="s">
        <v>122</v>
      </c>
      <c r="C30" s="130" t="s">
        <v>129</v>
      </c>
      <c r="D30" s="131" t="s">
        <v>125</v>
      </c>
      <c r="E30" s="132">
        <f>E26</f>
        <v>2</v>
      </c>
      <c r="F30" s="133"/>
      <c r="G30" s="133"/>
      <c r="H30" s="133"/>
      <c r="I30" s="133"/>
      <c r="J30" s="133"/>
      <c r="K30" s="133"/>
      <c r="L30" s="133"/>
      <c r="M30" s="133"/>
      <c r="N30" s="133"/>
      <c r="O30" s="133"/>
      <c r="P30" s="134"/>
      <c r="R30" s="127"/>
      <c r="S30" s="127"/>
    </row>
    <row r="31" spans="1:19" ht="14.25" customHeight="1">
      <c r="A31" s="128">
        <v>11</v>
      </c>
      <c r="B31" s="129" t="s">
        <v>122</v>
      </c>
      <c r="C31" s="130" t="s">
        <v>130</v>
      </c>
      <c r="D31" s="131" t="s">
        <v>131</v>
      </c>
      <c r="E31" s="132">
        <f>(E25+E27+E29)*2</f>
        <v>6</v>
      </c>
      <c r="F31" s="133"/>
      <c r="G31" s="133"/>
      <c r="H31" s="133"/>
      <c r="I31" s="133"/>
      <c r="J31" s="133"/>
      <c r="K31" s="133"/>
      <c r="L31" s="133"/>
      <c r="M31" s="133"/>
      <c r="N31" s="133"/>
      <c r="O31" s="133"/>
      <c r="P31" s="134"/>
      <c r="R31" s="127"/>
      <c r="S31" s="127"/>
    </row>
    <row r="32" spans="1:19" ht="14.25" customHeight="1">
      <c r="A32" s="128">
        <v>12</v>
      </c>
      <c r="B32" s="129" t="s">
        <v>122</v>
      </c>
      <c r="C32" s="130" t="s">
        <v>132</v>
      </c>
      <c r="D32" s="131" t="s">
        <v>125</v>
      </c>
      <c r="E32" s="132">
        <f>E26</f>
        <v>2</v>
      </c>
      <c r="F32" s="133"/>
      <c r="G32" s="133"/>
      <c r="H32" s="133"/>
      <c r="I32" s="133"/>
      <c r="J32" s="133"/>
      <c r="K32" s="133"/>
      <c r="L32" s="133"/>
      <c r="M32" s="133"/>
      <c r="N32" s="133"/>
      <c r="O32" s="133"/>
      <c r="P32" s="134"/>
      <c r="R32" s="127"/>
      <c r="S32" s="127"/>
    </row>
    <row r="33" spans="1:19" ht="14.25" customHeight="1">
      <c r="A33" s="128">
        <v>13</v>
      </c>
      <c r="B33" s="129" t="s">
        <v>133</v>
      </c>
      <c r="C33" s="135" t="s">
        <v>134</v>
      </c>
      <c r="D33" s="136" t="s">
        <v>125</v>
      </c>
      <c r="E33" s="137">
        <f>E26</f>
        <v>2</v>
      </c>
      <c r="F33" s="133"/>
      <c r="G33" s="133"/>
      <c r="H33" s="133"/>
      <c r="I33" s="133"/>
      <c r="J33" s="133"/>
      <c r="K33" s="133"/>
      <c r="L33" s="133"/>
      <c r="M33" s="133"/>
      <c r="N33" s="133"/>
      <c r="O33" s="133"/>
      <c r="P33" s="134"/>
      <c r="R33" s="127"/>
      <c r="S33" s="127"/>
    </row>
    <row r="34" spans="1:17" ht="14.25" customHeight="1">
      <c r="A34" s="128">
        <v>14</v>
      </c>
      <c r="B34" s="129" t="s">
        <v>135</v>
      </c>
      <c r="C34" s="135" t="s">
        <v>136</v>
      </c>
      <c r="D34" s="136" t="s">
        <v>125</v>
      </c>
      <c r="E34" s="137">
        <f>E26</f>
        <v>2</v>
      </c>
      <c r="F34" s="133"/>
      <c r="G34" s="133"/>
      <c r="H34" s="133"/>
      <c r="I34" s="133"/>
      <c r="J34" s="133"/>
      <c r="K34" s="133"/>
      <c r="L34" s="133"/>
      <c r="M34" s="133"/>
      <c r="N34" s="133"/>
      <c r="O34" s="133"/>
      <c r="P34" s="134"/>
      <c r="Q34" s="127"/>
    </row>
    <row r="35" spans="1:19" ht="24.75" customHeight="1">
      <c r="A35" s="128">
        <v>15</v>
      </c>
      <c r="B35" s="129" t="s">
        <v>137</v>
      </c>
      <c r="C35" s="135" t="s">
        <v>138</v>
      </c>
      <c r="D35" s="136" t="s">
        <v>139</v>
      </c>
      <c r="E35" s="137">
        <v>2</v>
      </c>
      <c r="F35" s="133"/>
      <c r="G35" s="133"/>
      <c r="H35" s="133"/>
      <c r="I35" s="133"/>
      <c r="J35" s="133"/>
      <c r="K35" s="133"/>
      <c r="L35" s="133"/>
      <c r="M35" s="133"/>
      <c r="N35" s="133"/>
      <c r="O35" s="133"/>
      <c r="P35" s="134"/>
      <c r="R35" s="127"/>
      <c r="S35" s="127"/>
    </row>
    <row r="36" spans="1:17" ht="14.25" customHeight="1">
      <c r="A36" s="128">
        <v>16</v>
      </c>
      <c r="B36" s="129" t="s">
        <v>137</v>
      </c>
      <c r="C36" s="135" t="s">
        <v>140</v>
      </c>
      <c r="D36" s="136" t="s">
        <v>139</v>
      </c>
      <c r="E36" s="137">
        <v>1</v>
      </c>
      <c r="F36" s="133"/>
      <c r="G36" s="133"/>
      <c r="H36" s="133"/>
      <c r="I36" s="133"/>
      <c r="J36" s="133"/>
      <c r="K36" s="133"/>
      <c r="L36" s="133"/>
      <c r="M36" s="133"/>
      <c r="N36" s="133"/>
      <c r="O36" s="133"/>
      <c r="P36" s="134"/>
      <c r="Q36" s="127"/>
    </row>
    <row r="37" spans="1:16" ht="15.75" customHeight="1">
      <c r="A37" s="138"/>
      <c r="B37" s="139"/>
      <c r="C37" s="509" t="s">
        <v>48</v>
      </c>
      <c r="D37" s="509"/>
      <c r="E37" s="509"/>
      <c r="F37" s="509"/>
      <c r="G37" s="509"/>
      <c r="H37" s="509"/>
      <c r="I37" s="509"/>
      <c r="J37" s="509"/>
      <c r="K37" s="509"/>
      <c r="L37" s="140">
        <f>SUM(L21:L36)</f>
        <v>0</v>
      </c>
      <c r="M37" s="140">
        <f>SUM(M21:M36)</f>
        <v>0</v>
      </c>
      <c r="N37" s="140">
        <f>SUM(N21:N36)</f>
        <v>0</v>
      </c>
      <c r="O37" s="140">
        <f>SUM(O21:O36)</f>
        <v>0</v>
      </c>
      <c r="P37" s="141">
        <f>SUM(P21:P36)</f>
        <v>0</v>
      </c>
    </row>
    <row r="38" spans="1:16" ht="15.75" customHeight="1">
      <c r="A38" s="142"/>
      <c r="C38" s="510" t="s">
        <v>141</v>
      </c>
      <c r="D38" s="510"/>
      <c r="E38" s="510"/>
      <c r="F38" s="510"/>
      <c r="G38" s="510"/>
      <c r="H38" s="510"/>
      <c r="I38" s="510"/>
      <c r="J38" s="510"/>
      <c r="K38" s="510"/>
      <c r="L38" s="143"/>
      <c r="M38" s="143"/>
      <c r="N38" s="143">
        <f>N37*0.03</f>
        <v>0</v>
      </c>
      <c r="O38" s="143"/>
      <c r="P38" s="144">
        <f>O38+N38</f>
        <v>0</v>
      </c>
    </row>
    <row r="39" spans="1:19" ht="15.75" customHeight="1">
      <c r="A39" s="145"/>
      <c r="B39" s="146"/>
      <c r="C39" s="511" t="s">
        <v>142</v>
      </c>
      <c r="D39" s="511"/>
      <c r="E39" s="511"/>
      <c r="F39" s="511"/>
      <c r="G39" s="511"/>
      <c r="H39" s="511"/>
      <c r="I39" s="511"/>
      <c r="J39" s="511"/>
      <c r="K39" s="511"/>
      <c r="L39" s="147"/>
      <c r="M39" s="147">
        <f>M37+M38</f>
        <v>0</v>
      </c>
      <c r="N39" s="147">
        <f>N37+N38</f>
        <v>0</v>
      </c>
      <c r="O39" s="147">
        <f>O37+O38</f>
        <v>0</v>
      </c>
      <c r="P39" s="148">
        <f>P37+P38</f>
        <v>0</v>
      </c>
      <c r="S39" s="105">
        <f>45/0.2409</f>
        <v>186.79950186799502</v>
      </c>
    </row>
    <row r="40" spans="1:16" s="155" customFormat="1" ht="15.75" customHeight="1">
      <c r="A40" s="500"/>
      <c r="B40" s="500"/>
      <c r="C40" s="500"/>
      <c r="D40" s="500"/>
      <c r="E40" s="149"/>
      <c r="F40" s="150"/>
      <c r="G40" s="151"/>
      <c r="H40" s="151"/>
      <c r="I40" s="151"/>
      <c r="J40" s="152"/>
      <c r="K40" s="512" t="s">
        <v>48</v>
      </c>
      <c r="L40" s="512"/>
      <c r="M40" s="512"/>
      <c r="N40" s="512"/>
      <c r="O40" s="153"/>
      <c r="P40" s="154">
        <f>P39</f>
        <v>0</v>
      </c>
    </row>
    <row r="41" spans="1:16" s="155" customFormat="1" ht="15.75" customHeight="1">
      <c r="A41" s="506"/>
      <c r="B41" s="506"/>
      <c r="C41" s="506"/>
      <c r="D41" s="506"/>
      <c r="E41" s="506"/>
      <c r="F41" s="506"/>
      <c r="G41" s="506"/>
      <c r="H41" s="506"/>
      <c r="I41" s="506"/>
      <c r="J41" s="152"/>
      <c r="K41" s="505" t="s">
        <v>143</v>
      </c>
      <c r="L41" s="505"/>
      <c r="M41" s="505"/>
      <c r="N41" s="505"/>
      <c r="O41" s="156">
        <v>0.01</v>
      </c>
      <c r="P41" s="157">
        <f>P40*0.01</f>
        <v>0</v>
      </c>
    </row>
    <row r="42" spans="1:16" s="155" customFormat="1" ht="15.75" customHeight="1">
      <c r="A42" s="507"/>
      <c r="B42" s="507"/>
      <c r="C42" s="507"/>
      <c r="D42" s="507"/>
      <c r="E42" s="158"/>
      <c r="F42" s="159"/>
      <c r="G42" s="160"/>
      <c r="H42" s="160"/>
      <c r="I42" s="160"/>
      <c r="J42" s="152"/>
      <c r="K42" s="508" t="s">
        <v>144</v>
      </c>
      <c r="L42" s="508"/>
      <c r="M42" s="508"/>
      <c r="N42" s="508"/>
      <c r="O42" s="161"/>
      <c r="P42" s="157"/>
    </row>
    <row r="43" spans="1:16" s="155" customFormat="1" ht="15.75" customHeight="1">
      <c r="A43" s="500"/>
      <c r="B43" s="500"/>
      <c r="C43" s="500"/>
      <c r="D43" s="500"/>
      <c r="E43" s="162"/>
      <c r="F43" s="159"/>
      <c r="G43" s="160"/>
      <c r="H43" s="160"/>
      <c r="I43" s="160"/>
      <c r="J43" s="152"/>
      <c r="K43" s="505" t="s">
        <v>145</v>
      </c>
      <c r="L43" s="505"/>
      <c r="M43" s="505"/>
      <c r="N43" s="505"/>
      <c r="O43" s="156">
        <v>0.01</v>
      </c>
      <c r="P43" s="157">
        <f>P40*0.01</f>
        <v>0</v>
      </c>
    </row>
    <row r="44" spans="1:16" s="155" customFormat="1" ht="15.75" customHeight="1">
      <c r="A44" s="500"/>
      <c r="B44" s="500"/>
      <c r="C44" s="500"/>
      <c r="D44" s="500"/>
      <c r="E44" s="163"/>
      <c r="F44" s="159"/>
      <c r="G44" s="160"/>
      <c r="H44" s="160"/>
      <c r="I44" s="160"/>
      <c r="J44" s="152"/>
      <c r="K44" s="505" t="s">
        <v>146</v>
      </c>
      <c r="L44" s="505"/>
      <c r="M44" s="505"/>
      <c r="N44" s="505"/>
      <c r="O44" s="164">
        <v>0.2409</v>
      </c>
      <c r="P44" s="157">
        <f>M39*0.2409</f>
        <v>0</v>
      </c>
    </row>
    <row r="45" spans="1:16" s="155" customFormat="1" ht="15.75" customHeight="1">
      <c r="A45" s="500"/>
      <c r="B45" s="500"/>
      <c r="C45" s="500"/>
      <c r="D45" s="500"/>
      <c r="E45" s="165"/>
      <c r="F45" s="166"/>
      <c r="G45" s="160"/>
      <c r="H45" s="160"/>
      <c r="I45" s="160"/>
      <c r="J45" s="152"/>
      <c r="K45" s="505" t="s">
        <v>147</v>
      </c>
      <c r="L45" s="505"/>
      <c r="M45" s="505"/>
      <c r="N45" s="505"/>
      <c r="O45" s="167"/>
      <c r="P45" s="168">
        <f>((P44+P43)+P41)+P40</f>
        <v>0</v>
      </c>
    </row>
    <row r="46" spans="1:16" s="155" customFormat="1" ht="15.75" customHeight="1">
      <c r="A46" s="500"/>
      <c r="B46" s="500"/>
      <c r="C46" s="500"/>
      <c r="D46" s="500"/>
      <c r="J46" s="152"/>
      <c r="K46" s="505" t="s">
        <v>148</v>
      </c>
      <c r="L46" s="505"/>
      <c r="M46" s="505"/>
      <c r="N46" s="505"/>
      <c r="O46" s="164">
        <v>0.21</v>
      </c>
      <c r="P46" s="157">
        <f>P45*O46</f>
        <v>0</v>
      </c>
    </row>
    <row r="47" spans="1:16" s="155" customFormat="1" ht="15.75" customHeight="1">
      <c r="A47" s="500"/>
      <c r="B47" s="500"/>
      <c r="C47" s="500"/>
      <c r="D47" s="500"/>
      <c r="E47" s="169"/>
      <c r="J47" s="152"/>
      <c r="K47" s="501" t="s">
        <v>149</v>
      </c>
      <c r="L47" s="501"/>
      <c r="M47" s="501"/>
      <c r="N47" s="501"/>
      <c r="O47" s="170"/>
      <c r="P47" s="171">
        <f>P46+P45</f>
        <v>0</v>
      </c>
    </row>
    <row r="48" spans="2:6" ht="18" customHeight="1">
      <c r="B48" s="105"/>
      <c r="C48" s="105"/>
      <c r="D48" s="105"/>
      <c r="E48" s="105"/>
      <c r="F48" s="105"/>
    </row>
    <row r="49" spans="3:5" s="108" customFormat="1" ht="12.75">
      <c r="C49" s="109"/>
      <c r="D49" s="109"/>
      <c r="E49" s="109"/>
    </row>
    <row r="50" spans="1:15" s="108" customFormat="1" ht="12.75">
      <c r="A50" s="499" t="s">
        <v>49</v>
      </c>
      <c r="B50" s="499"/>
      <c r="C50" s="173"/>
      <c r="D50" s="502"/>
      <c r="E50" s="502"/>
      <c r="G50" s="499" t="s">
        <v>150</v>
      </c>
      <c r="H50" s="499"/>
      <c r="I50" s="503"/>
      <c r="J50" s="503"/>
      <c r="K50" s="503"/>
      <c r="L50" s="503"/>
      <c r="M50" s="503"/>
      <c r="N50" s="504"/>
      <c r="O50" s="504"/>
    </row>
    <row r="51" spans="3:11" s="108" customFormat="1" ht="12.75">
      <c r="C51" s="67" t="s">
        <v>50</v>
      </c>
      <c r="D51" s="109"/>
      <c r="E51" s="109"/>
      <c r="K51" s="67" t="s">
        <v>50</v>
      </c>
    </row>
    <row r="52" spans="3:5" s="108" customFormat="1" ht="12.75">
      <c r="C52" s="109"/>
      <c r="D52" s="109"/>
      <c r="E52" s="109"/>
    </row>
    <row r="53" spans="1:5" s="108" customFormat="1" ht="12.75">
      <c r="A53" s="499" t="s">
        <v>51</v>
      </c>
      <c r="B53" s="499"/>
      <c r="C53" s="109"/>
      <c r="D53" s="109"/>
      <c r="E53" s="109"/>
    </row>
    <row r="54" spans="3:5" s="108" customFormat="1" ht="12.75">
      <c r="C54" s="109"/>
      <c r="D54" s="109"/>
      <c r="E54" s="109"/>
    </row>
    <row r="55" spans="3:5" s="108" customFormat="1" ht="12.75">
      <c r="C55" s="109"/>
      <c r="D55" s="109"/>
      <c r="E55" s="109"/>
    </row>
    <row r="56" spans="3:5" s="108" customFormat="1" ht="12.75">
      <c r="C56" s="109"/>
      <c r="D56" s="109"/>
      <c r="E56" s="109"/>
    </row>
    <row r="57" spans="3:5" s="108" customFormat="1" ht="12.75">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sheetData>
  <sheetProtection selectLockedCells="1" selectUnlockedCells="1"/>
  <mergeCells count="51">
    <mergeCell ref="O1:P1"/>
    <mergeCell ref="D2:H2"/>
    <mergeCell ref="C3:N3"/>
    <mergeCell ref="C4:N4"/>
    <mergeCell ref="A6:B6"/>
    <mergeCell ref="C6:N6"/>
    <mergeCell ref="A7:B7"/>
    <mergeCell ref="C7:N7"/>
    <mergeCell ref="A8:B8"/>
    <mergeCell ref="C8:N8"/>
    <mergeCell ref="A9:B9"/>
    <mergeCell ref="C9:N9"/>
    <mergeCell ref="I15:K15"/>
    <mergeCell ref="O15:P15"/>
    <mergeCell ref="A10:B10"/>
    <mergeCell ref="C10:N10"/>
    <mergeCell ref="A13:G13"/>
    <mergeCell ref="K13:M13"/>
    <mergeCell ref="N13:O13"/>
    <mergeCell ref="C37:K37"/>
    <mergeCell ref="C38:K38"/>
    <mergeCell ref="C39:K39"/>
    <mergeCell ref="A40:D40"/>
    <mergeCell ref="K40:N40"/>
    <mergeCell ref="A41:I41"/>
    <mergeCell ref="K41:N41"/>
    <mergeCell ref="A42:D42"/>
    <mergeCell ref="K42:N42"/>
    <mergeCell ref="A43:D43"/>
    <mergeCell ref="K43:N43"/>
    <mergeCell ref="A44:D44"/>
    <mergeCell ref="K44:N44"/>
    <mergeCell ref="A45:D45"/>
    <mergeCell ref="K45:N45"/>
    <mergeCell ref="A46:D46"/>
    <mergeCell ref="K46:N46"/>
    <mergeCell ref="A53:B53"/>
    <mergeCell ref="A47:D47"/>
    <mergeCell ref="K47:N47"/>
    <mergeCell ref="A50:B50"/>
    <mergeCell ref="D50:E50"/>
    <mergeCell ref="G50:H50"/>
    <mergeCell ref="I50:M50"/>
    <mergeCell ref="N50:O50"/>
    <mergeCell ref="E17:E18"/>
    <mergeCell ref="F17:K17"/>
    <mergeCell ref="L17:P17"/>
    <mergeCell ref="A17:A18"/>
    <mergeCell ref="B17:B18"/>
    <mergeCell ref="C17:C18"/>
    <mergeCell ref="D17:D18"/>
  </mergeCells>
  <printOptions/>
  <pageMargins left="0.35" right="0.5597222222222222" top="0.5201388888888889" bottom="0.5097222222222222" header="0.5118055555555555" footer="0.5118055555555555"/>
  <pageSetup horizontalDpi="300" verticalDpi="300" orientation="landscape" paperSize="9" scale="97" r:id="rId1"/>
</worksheet>
</file>

<file path=xl/worksheets/sheet6.xml><?xml version="1.0" encoding="utf-8"?>
<worksheet xmlns="http://schemas.openxmlformats.org/spreadsheetml/2006/main" xmlns:r="http://schemas.openxmlformats.org/officeDocument/2006/relationships">
  <dimension ref="A1:T214"/>
  <sheetViews>
    <sheetView view="pageBreakPreview" zoomScale="85" zoomScaleSheetLayoutView="85" zoomScalePageLayoutView="0" workbookViewId="0" topLeftCell="A52">
      <selection activeCell="A42" sqref="A42:E44"/>
    </sheetView>
  </sheetViews>
  <sheetFormatPr defaultColWidth="9.140625" defaultRowHeight="12.75"/>
  <cols>
    <col min="1" max="1" width="4.140625" style="341" customWidth="1"/>
    <col min="2" max="2" width="11.7109375" style="378" customWidth="1"/>
    <col min="3" max="3" width="32.28125" style="410" customWidth="1"/>
    <col min="4" max="4" width="5.421875" style="410" customWidth="1"/>
    <col min="5" max="5" width="7.28125" style="410" customWidth="1"/>
    <col min="6" max="6" width="5.7109375" style="378" customWidth="1"/>
    <col min="7" max="7" width="5.421875" style="341" customWidth="1"/>
    <col min="8" max="9" width="6.7109375" style="341" customWidth="1"/>
    <col min="10" max="10" width="6.00390625" style="341" customWidth="1"/>
    <col min="11" max="11" width="7.00390625" style="341" customWidth="1"/>
    <col min="12" max="13" width="8.28125" style="341" customWidth="1"/>
    <col min="14" max="14" width="8.421875" style="341" customWidth="1"/>
    <col min="15" max="15" width="8.140625" style="341" customWidth="1"/>
    <col min="16" max="16" width="9.8515625" style="341" customWidth="1"/>
    <col min="17" max="16384" width="9.140625" style="341" customWidth="1"/>
  </cols>
  <sheetData>
    <row r="1" spans="3:16" s="334" customFormat="1" ht="18" customHeight="1">
      <c r="C1" s="335"/>
      <c r="D1" s="335"/>
      <c r="E1" s="335"/>
      <c r="O1" s="543" t="s">
        <v>97</v>
      </c>
      <c r="P1" s="543"/>
    </row>
    <row r="2" spans="3:9" s="334" customFormat="1" ht="18" customHeight="1">
      <c r="C2" s="335"/>
      <c r="D2" s="544" t="s">
        <v>98</v>
      </c>
      <c r="E2" s="544"/>
      <c r="F2" s="544"/>
      <c r="G2" s="544"/>
      <c r="H2" s="544"/>
      <c r="I2" s="336" t="s">
        <v>75</v>
      </c>
    </row>
    <row r="3" spans="3:14" s="334" customFormat="1" ht="16.5" customHeight="1">
      <c r="C3" s="545" t="s">
        <v>80</v>
      </c>
      <c r="D3" s="545"/>
      <c r="E3" s="545"/>
      <c r="F3" s="545"/>
      <c r="G3" s="545"/>
      <c r="H3" s="545"/>
      <c r="I3" s="545"/>
      <c r="J3" s="545"/>
      <c r="K3" s="545"/>
      <c r="L3" s="545"/>
      <c r="M3" s="545"/>
      <c r="N3" s="545"/>
    </row>
    <row r="4" spans="3:14" s="334" customFormat="1" ht="12.75" customHeight="1">
      <c r="C4" s="546" t="s">
        <v>56</v>
      </c>
      <c r="D4" s="546"/>
      <c r="E4" s="546"/>
      <c r="F4" s="546"/>
      <c r="G4" s="546"/>
      <c r="H4" s="546"/>
      <c r="I4" s="546"/>
      <c r="J4" s="546"/>
      <c r="K4" s="546"/>
      <c r="L4" s="546"/>
      <c r="M4" s="546"/>
      <c r="N4" s="546"/>
    </row>
    <row r="5" spans="3:14" s="334" customFormat="1" ht="12.75" customHeight="1">
      <c r="C5" s="337"/>
      <c r="D5" s="337"/>
      <c r="E5" s="337"/>
      <c r="F5" s="337"/>
      <c r="G5" s="337"/>
      <c r="H5" s="337"/>
      <c r="I5" s="337"/>
      <c r="J5" s="337"/>
      <c r="K5" s="337"/>
      <c r="L5" s="337"/>
      <c r="M5" s="337"/>
      <c r="N5" s="337"/>
    </row>
    <row r="6" spans="1:14" s="338" customFormat="1" ht="17.25" customHeight="1">
      <c r="A6" s="541" t="s">
        <v>3</v>
      </c>
      <c r="B6" s="541"/>
      <c r="C6" s="542" t="str">
        <f>'BS'!C6</f>
        <v>KULTŪRAS NAMA VIENKĀRŠOTA RENOVĀCIJA</v>
      </c>
      <c r="D6" s="542"/>
      <c r="E6" s="542"/>
      <c r="F6" s="542"/>
      <c r="G6" s="542"/>
      <c r="H6" s="542"/>
      <c r="I6" s="542"/>
      <c r="J6" s="542"/>
      <c r="K6" s="542"/>
      <c r="L6" s="542"/>
      <c r="M6" s="542"/>
      <c r="N6" s="542"/>
    </row>
    <row r="7" spans="1:14" s="338" customFormat="1" ht="17.25" customHeight="1">
      <c r="A7" s="541" t="s">
        <v>4</v>
      </c>
      <c r="B7" s="541"/>
      <c r="C7" s="542" t="str">
        <f>'BS'!C7</f>
        <v>KULTŪRAS NAMA VIENKĀRŠOTA RENOVĀCIJA</v>
      </c>
      <c r="D7" s="542"/>
      <c r="E7" s="542"/>
      <c r="F7" s="542"/>
      <c r="G7" s="542"/>
      <c r="H7" s="542"/>
      <c r="I7" s="542"/>
      <c r="J7" s="542"/>
      <c r="K7" s="542"/>
      <c r="L7" s="542"/>
      <c r="M7" s="542"/>
      <c r="N7" s="542"/>
    </row>
    <row r="8" spans="1:14" s="338" customFormat="1" ht="17.25" customHeight="1">
      <c r="A8" s="541" t="s">
        <v>5</v>
      </c>
      <c r="B8" s="541"/>
      <c r="C8" s="542" t="str">
        <f>'BS'!C8</f>
        <v>GAISMAS IELA 17, ĶEKAVA, ĶEKAVAS NOVADS</v>
      </c>
      <c r="D8" s="542"/>
      <c r="E8" s="542"/>
      <c r="F8" s="542"/>
      <c r="G8" s="542"/>
      <c r="H8" s="542"/>
      <c r="I8" s="542"/>
      <c r="J8" s="542"/>
      <c r="K8" s="542"/>
      <c r="L8" s="542"/>
      <c r="M8" s="542"/>
      <c r="N8" s="542"/>
    </row>
    <row r="9" spans="1:14" s="338" customFormat="1" ht="17.25" customHeight="1">
      <c r="A9" s="541"/>
      <c r="B9" s="541"/>
      <c r="C9" s="542"/>
      <c r="D9" s="542"/>
      <c r="E9" s="542"/>
      <c r="F9" s="542"/>
      <c r="G9" s="542"/>
      <c r="H9" s="542"/>
      <c r="I9" s="542"/>
      <c r="J9" s="542"/>
      <c r="K9" s="542"/>
      <c r="L9" s="542"/>
      <c r="M9" s="542"/>
      <c r="N9" s="542"/>
    </row>
    <row r="10" spans="1:14" s="334" customFormat="1" ht="17.25" customHeight="1">
      <c r="A10" s="538"/>
      <c r="B10" s="538"/>
      <c r="C10" s="539"/>
      <c r="D10" s="539"/>
      <c r="E10" s="539"/>
      <c r="F10" s="539"/>
      <c r="G10" s="539"/>
      <c r="H10" s="539"/>
      <c r="I10" s="539"/>
      <c r="J10" s="539"/>
      <c r="K10" s="539"/>
      <c r="L10" s="539"/>
      <c r="M10" s="539"/>
      <c r="N10" s="539"/>
    </row>
    <row r="11" spans="1:16" s="334" customFormat="1" ht="17.25" customHeight="1">
      <c r="A11" s="538" t="s">
        <v>99</v>
      </c>
      <c r="B11" s="538"/>
      <c r="C11" s="538"/>
      <c r="D11" s="538"/>
      <c r="E11" s="538"/>
      <c r="F11" s="538"/>
      <c r="G11" s="538"/>
      <c r="H11" s="340"/>
      <c r="I11" s="340"/>
      <c r="J11" s="340"/>
      <c r="K11" s="539" t="s">
        <v>100</v>
      </c>
      <c r="L11" s="539"/>
      <c r="M11" s="539"/>
      <c r="N11" s="540">
        <f>P73</f>
        <v>0</v>
      </c>
      <c r="O11" s="540"/>
      <c r="P11" s="336" t="s">
        <v>395</v>
      </c>
    </row>
    <row r="12" spans="2:6" ht="12.75">
      <c r="B12" s="341"/>
      <c r="C12" s="341"/>
      <c r="D12" s="341"/>
      <c r="E12" s="341"/>
      <c r="F12" s="341"/>
    </row>
    <row r="13" spans="2:16" ht="13.5" customHeight="1">
      <c r="B13" s="341"/>
      <c r="C13" s="341"/>
      <c r="D13" s="341"/>
      <c r="E13" s="341"/>
      <c r="F13" s="341"/>
      <c r="I13" s="537" t="s">
        <v>101</v>
      </c>
      <c r="J13" s="537"/>
      <c r="K13" s="537"/>
      <c r="L13" s="342">
        <v>2013</v>
      </c>
      <c r="M13" s="342" t="s">
        <v>102</v>
      </c>
      <c r="N13" s="342">
        <f>'KOPS '!E14</f>
        <v>0</v>
      </c>
      <c r="O13" s="538" t="s">
        <v>60</v>
      </c>
      <c r="P13" s="538"/>
    </row>
    <row r="14" spans="2:6" ht="13.5" thickBot="1">
      <c r="B14" s="341"/>
      <c r="C14" s="341"/>
      <c r="D14" s="341"/>
      <c r="E14" s="341"/>
      <c r="F14" s="341"/>
    </row>
    <row r="15" spans="1:20" s="326" customFormat="1" ht="13.5" thickBot="1">
      <c r="A15" s="494" t="s">
        <v>8</v>
      </c>
      <c r="B15" s="494" t="s">
        <v>104</v>
      </c>
      <c r="C15" s="497" t="s">
        <v>105</v>
      </c>
      <c r="D15" s="494" t="s">
        <v>106</v>
      </c>
      <c r="E15" s="494" t="s">
        <v>107</v>
      </c>
      <c r="F15" s="496" t="s">
        <v>108</v>
      </c>
      <c r="G15" s="496"/>
      <c r="H15" s="496"/>
      <c r="I15" s="496"/>
      <c r="J15" s="496"/>
      <c r="K15" s="496"/>
      <c r="L15" s="496" t="s">
        <v>109</v>
      </c>
      <c r="M15" s="496"/>
      <c r="N15" s="496"/>
      <c r="O15" s="496"/>
      <c r="P15" s="496"/>
      <c r="Q15" s="325"/>
      <c r="R15" s="325"/>
      <c r="S15" s="325"/>
      <c r="T15" s="325"/>
    </row>
    <row r="16" spans="1:20" s="326" customFormat="1" ht="51.75" customHeight="1" thickBot="1">
      <c r="A16" s="495"/>
      <c r="B16" s="495"/>
      <c r="C16" s="498"/>
      <c r="D16" s="495"/>
      <c r="E16" s="495"/>
      <c r="F16" s="327" t="s">
        <v>110</v>
      </c>
      <c r="G16" s="328" t="s">
        <v>389</v>
      </c>
      <c r="H16" s="328" t="s">
        <v>390</v>
      </c>
      <c r="I16" s="328" t="s">
        <v>391</v>
      </c>
      <c r="J16" s="328" t="s">
        <v>392</v>
      </c>
      <c r="K16" s="327" t="s">
        <v>393</v>
      </c>
      <c r="L16" s="328" t="s">
        <v>111</v>
      </c>
      <c r="M16" s="328" t="s">
        <v>390</v>
      </c>
      <c r="N16" s="328" t="s">
        <v>391</v>
      </c>
      <c r="O16" s="328" t="s">
        <v>392</v>
      </c>
      <c r="P16" s="328" t="s">
        <v>394</v>
      </c>
      <c r="Q16" s="325"/>
      <c r="R16" s="325"/>
      <c r="S16" s="325"/>
      <c r="T16" s="325"/>
    </row>
    <row r="17" spans="1:20" s="326" customFormat="1" ht="13.5" thickBot="1">
      <c r="A17" s="329" t="s">
        <v>112</v>
      </c>
      <c r="B17" s="330" t="s">
        <v>74</v>
      </c>
      <c r="C17" s="331">
        <v>3</v>
      </c>
      <c r="D17" s="332">
        <v>4</v>
      </c>
      <c r="E17" s="331">
        <v>5</v>
      </c>
      <c r="F17" s="332">
        <v>6</v>
      </c>
      <c r="G17" s="331">
        <v>7</v>
      </c>
      <c r="H17" s="331">
        <v>8</v>
      </c>
      <c r="I17" s="332">
        <v>9</v>
      </c>
      <c r="J17" s="332">
        <v>10</v>
      </c>
      <c r="K17" s="331">
        <v>11</v>
      </c>
      <c r="L17" s="331">
        <v>12</v>
      </c>
      <c r="M17" s="331">
        <v>13</v>
      </c>
      <c r="N17" s="332">
        <v>14</v>
      </c>
      <c r="O17" s="332">
        <v>15</v>
      </c>
      <c r="P17" s="333">
        <v>16</v>
      </c>
      <c r="Q17" s="325"/>
      <c r="R17" s="325"/>
      <c r="S17" s="325"/>
      <c r="T17" s="325"/>
    </row>
    <row r="18" spans="1:19" s="351" customFormat="1" ht="24.75" customHeight="1">
      <c r="A18" s="343"/>
      <c r="B18" s="344"/>
      <c r="C18" s="345" t="s">
        <v>177</v>
      </c>
      <c r="D18" s="346"/>
      <c r="E18" s="347"/>
      <c r="F18" s="348"/>
      <c r="G18" s="348"/>
      <c r="H18" s="348"/>
      <c r="I18" s="348"/>
      <c r="J18" s="348"/>
      <c r="K18" s="348"/>
      <c r="L18" s="348"/>
      <c r="M18" s="348"/>
      <c r="N18" s="348"/>
      <c r="O18" s="348"/>
      <c r="P18" s="349"/>
      <c r="Q18" s="350"/>
      <c r="S18" s="351">
        <v>19.36</v>
      </c>
    </row>
    <row r="19" spans="1:19" s="351" customFormat="1" ht="25.5">
      <c r="A19" s="352">
        <v>1</v>
      </c>
      <c r="B19" s="353" t="s">
        <v>178</v>
      </c>
      <c r="C19" s="354" t="s">
        <v>179</v>
      </c>
      <c r="D19" s="355" t="s">
        <v>169</v>
      </c>
      <c r="E19" s="356">
        <v>90.18</v>
      </c>
      <c r="F19" s="357"/>
      <c r="G19" s="357"/>
      <c r="H19" s="357"/>
      <c r="I19" s="357"/>
      <c r="J19" s="357"/>
      <c r="K19" s="357"/>
      <c r="L19" s="357"/>
      <c r="M19" s="357"/>
      <c r="N19" s="357"/>
      <c r="O19" s="357"/>
      <c r="P19" s="358"/>
      <c r="Q19" s="359"/>
      <c r="S19" s="351">
        <v>1.22</v>
      </c>
    </row>
    <row r="20" spans="1:17" s="351" customFormat="1" ht="25.5">
      <c r="A20" s="352">
        <v>2</v>
      </c>
      <c r="B20" s="353" t="s">
        <v>180</v>
      </c>
      <c r="C20" s="354" t="s">
        <v>181</v>
      </c>
      <c r="D20" s="355" t="s">
        <v>182</v>
      </c>
      <c r="E20" s="356">
        <f>E19*1</f>
        <v>90.18</v>
      </c>
      <c r="F20" s="357"/>
      <c r="G20" s="357"/>
      <c r="H20" s="357"/>
      <c r="I20" s="357"/>
      <c r="J20" s="357"/>
      <c r="K20" s="357"/>
      <c r="L20" s="357"/>
      <c r="M20" s="357"/>
      <c r="N20" s="357"/>
      <c r="O20" s="357"/>
      <c r="P20" s="358"/>
      <c r="Q20" s="350"/>
    </row>
    <row r="21" spans="1:17" s="351" customFormat="1" ht="25.5">
      <c r="A21" s="352">
        <v>3</v>
      </c>
      <c r="B21" s="353" t="s">
        <v>183</v>
      </c>
      <c r="C21" s="354" t="s">
        <v>184</v>
      </c>
      <c r="D21" s="355" t="s">
        <v>182</v>
      </c>
      <c r="E21" s="356">
        <f>E20*1</f>
        <v>90.18</v>
      </c>
      <c r="F21" s="357"/>
      <c r="G21" s="357"/>
      <c r="H21" s="357"/>
      <c r="I21" s="357"/>
      <c r="J21" s="357"/>
      <c r="K21" s="357"/>
      <c r="L21" s="357"/>
      <c r="M21" s="357"/>
      <c r="N21" s="357"/>
      <c r="O21" s="357"/>
      <c r="P21" s="358"/>
      <c r="Q21" s="350"/>
    </row>
    <row r="22" spans="1:17" s="351" customFormat="1" ht="15" customHeight="1">
      <c r="A22" s="352">
        <v>4</v>
      </c>
      <c r="B22" s="353"/>
      <c r="C22" s="360" t="s">
        <v>185</v>
      </c>
      <c r="D22" s="355" t="s">
        <v>186</v>
      </c>
      <c r="E22" s="356">
        <f>E21*1.8*2</f>
        <v>324.648</v>
      </c>
      <c r="F22" s="357"/>
      <c r="G22" s="357"/>
      <c r="H22" s="357"/>
      <c r="I22" s="357"/>
      <c r="J22" s="357"/>
      <c r="K22" s="357"/>
      <c r="L22" s="357"/>
      <c r="M22" s="357"/>
      <c r="N22" s="357"/>
      <c r="O22" s="357"/>
      <c r="P22" s="358"/>
      <c r="Q22" s="350"/>
    </row>
    <row r="23" spans="1:17" s="351" customFormat="1" ht="38.25">
      <c r="A23" s="352">
        <v>5</v>
      </c>
      <c r="B23" s="353" t="s">
        <v>183</v>
      </c>
      <c r="C23" s="354" t="s">
        <v>187</v>
      </c>
      <c r="D23" s="355" t="s">
        <v>182</v>
      </c>
      <c r="E23" s="356">
        <f>E21*1</f>
        <v>90.18</v>
      </c>
      <c r="F23" s="357"/>
      <c r="G23" s="357"/>
      <c r="H23" s="357"/>
      <c r="I23" s="357"/>
      <c r="J23" s="357"/>
      <c r="K23" s="357"/>
      <c r="L23" s="357"/>
      <c r="M23" s="357"/>
      <c r="N23" s="357"/>
      <c r="O23" s="357"/>
      <c r="P23" s="358"/>
      <c r="Q23" s="350"/>
    </row>
    <row r="24" spans="1:17" s="351" customFormat="1" ht="15" customHeight="1">
      <c r="A24" s="352">
        <v>6</v>
      </c>
      <c r="B24" s="353"/>
      <c r="C24" s="360" t="s">
        <v>188</v>
      </c>
      <c r="D24" s="355" t="s">
        <v>186</v>
      </c>
      <c r="E24" s="356">
        <f>E23*0.8</f>
        <v>72.144</v>
      </c>
      <c r="F24" s="357"/>
      <c r="G24" s="357"/>
      <c r="H24" s="357"/>
      <c r="I24" s="357"/>
      <c r="J24" s="357"/>
      <c r="K24" s="357"/>
      <c r="L24" s="357"/>
      <c r="M24" s="357"/>
      <c r="N24" s="357"/>
      <c r="O24" s="357"/>
      <c r="P24" s="358"/>
      <c r="Q24" s="350"/>
    </row>
    <row r="25" spans="1:17" s="351" customFormat="1" ht="15" customHeight="1">
      <c r="A25" s="352">
        <v>7</v>
      </c>
      <c r="B25" s="353" t="s">
        <v>183</v>
      </c>
      <c r="C25" s="361" t="s">
        <v>189</v>
      </c>
      <c r="D25" s="355" t="s">
        <v>182</v>
      </c>
      <c r="E25" s="356">
        <f>E19*1.7</f>
        <v>153.306</v>
      </c>
      <c r="F25" s="357"/>
      <c r="G25" s="357"/>
      <c r="H25" s="357"/>
      <c r="I25" s="357"/>
      <c r="J25" s="357"/>
      <c r="K25" s="357"/>
      <c r="L25" s="357"/>
      <c r="M25" s="357"/>
      <c r="N25" s="357"/>
      <c r="O25" s="357"/>
      <c r="P25" s="358"/>
      <c r="Q25" s="350"/>
    </row>
    <row r="26" spans="1:17" s="351" customFormat="1" ht="15" customHeight="1">
      <c r="A26" s="352">
        <v>8</v>
      </c>
      <c r="B26" s="353"/>
      <c r="C26" s="360" t="s">
        <v>190</v>
      </c>
      <c r="D26" s="355" t="s">
        <v>182</v>
      </c>
      <c r="E26" s="356">
        <f>E25*1.05</f>
        <v>160.9713</v>
      </c>
      <c r="F26" s="357"/>
      <c r="G26" s="357"/>
      <c r="H26" s="357"/>
      <c r="I26" s="357"/>
      <c r="J26" s="357"/>
      <c r="K26" s="357"/>
      <c r="L26" s="357"/>
      <c r="M26" s="357"/>
      <c r="N26" s="357"/>
      <c r="O26" s="357"/>
      <c r="P26" s="358"/>
      <c r="Q26" s="350"/>
    </row>
    <row r="27" spans="1:17" s="351" customFormat="1" ht="25.5">
      <c r="A27" s="343">
        <v>9</v>
      </c>
      <c r="B27" s="353"/>
      <c r="C27" s="362" t="s">
        <v>191</v>
      </c>
      <c r="D27" s="346" t="s">
        <v>186</v>
      </c>
      <c r="E27" s="363">
        <f>E25*6</f>
        <v>919.836</v>
      </c>
      <c r="F27" s="357"/>
      <c r="G27" s="357"/>
      <c r="H27" s="348"/>
      <c r="I27" s="348"/>
      <c r="J27" s="357"/>
      <c r="K27" s="357"/>
      <c r="L27" s="357"/>
      <c r="M27" s="357"/>
      <c r="N27" s="357"/>
      <c r="O27" s="357"/>
      <c r="P27" s="358"/>
      <c r="Q27" s="350"/>
    </row>
    <row r="28" spans="1:17" s="351" customFormat="1" ht="25.5">
      <c r="A28" s="343">
        <v>9</v>
      </c>
      <c r="B28" s="353"/>
      <c r="C28" s="362" t="s">
        <v>192</v>
      </c>
      <c r="D28" s="346" t="s">
        <v>186</v>
      </c>
      <c r="E28" s="363">
        <f>E25*6</f>
        <v>919.836</v>
      </c>
      <c r="F28" s="357"/>
      <c r="G28" s="357"/>
      <c r="H28" s="348"/>
      <c r="I28" s="348"/>
      <c r="J28" s="357"/>
      <c r="K28" s="357"/>
      <c r="L28" s="357"/>
      <c r="M28" s="357"/>
      <c r="N28" s="357"/>
      <c r="O28" s="357"/>
      <c r="P28" s="358"/>
      <c r="Q28" s="350"/>
    </row>
    <row r="29" spans="1:19" s="351" customFormat="1" ht="26.25" customHeight="1">
      <c r="A29" s="352">
        <v>10</v>
      </c>
      <c r="B29" s="353"/>
      <c r="C29" s="360" t="s">
        <v>193</v>
      </c>
      <c r="D29" s="355" t="s">
        <v>116</v>
      </c>
      <c r="E29" s="356">
        <f>E25*5</f>
        <v>766.5300000000001</v>
      </c>
      <c r="F29" s="357"/>
      <c r="G29" s="357"/>
      <c r="H29" s="357"/>
      <c r="I29" s="357"/>
      <c r="J29" s="357"/>
      <c r="K29" s="357"/>
      <c r="L29" s="357"/>
      <c r="M29" s="357"/>
      <c r="N29" s="357"/>
      <c r="O29" s="357"/>
      <c r="P29" s="358"/>
      <c r="R29" s="350"/>
      <c r="S29" s="350"/>
    </row>
    <row r="30" spans="1:17" s="351" customFormat="1" ht="15" customHeight="1">
      <c r="A30" s="352">
        <v>11</v>
      </c>
      <c r="B30" s="353" t="s">
        <v>180</v>
      </c>
      <c r="C30" s="361" t="s">
        <v>194</v>
      </c>
      <c r="D30" s="355" t="s">
        <v>182</v>
      </c>
      <c r="E30" s="356">
        <f>E25</f>
        <v>153.306</v>
      </c>
      <c r="F30" s="357"/>
      <c r="G30" s="357"/>
      <c r="H30" s="357"/>
      <c r="I30" s="357"/>
      <c r="J30" s="357"/>
      <c r="K30" s="357"/>
      <c r="L30" s="357"/>
      <c r="M30" s="357"/>
      <c r="N30" s="357"/>
      <c r="O30" s="357"/>
      <c r="P30" s="358"/>
      <c r="Q30" s="350"/>
    </row>
    <row r="31" spans="1:17" s="351" customFormat="1" ht="15" customHeight="1">
      <c r="A31" s="352">
        <v>12</v>
      </c>
      <c r="B31" s="353"/>
      <c r="C31" s="360" t="s">
        <v>195</v>
      </c>
      <c r="D31" s="355" t="s">
        <v>182</v>
      </c>
      <c r="E31" s="356">
        <f>E30*1.2</f>
        <v>183.96720000000002</v>
      </c>
      <c r="F31" s="357"/>
      <c r="G31" s="357"/>
      <c r="H31" s="357"/>
      <c r="I31" s="357"/>
      <c r="J31" s="357"/>
      <c r="K31" s="357"/>
      <c r="L31" s="357"/>
      <c r="M31" s="357"/>
      <c r="N31" s="357"/>
      <c r="O31" s="357"/>
      <c r="P31" s="358"/>
      <c r="Q31" s="350"/>
    </row>
    <row r="32" spans="1:19" s="351" customFormat="1" ht="25.5">
      <c r="A32" s="352">
        <v>13</v>
      </c>
      <c r="B32" s="353"/>
      <c r="C32" s="360" t="s">
        <v>196</v>
      </c>
      <c r="D32" s="355" t="s">
        <v>186</v>
      </c>
      <c r="E32" s="356">
        <f>E30*5</f>
        <v>766.5300000000001</v>
      </c>
      <c r="F32" s="357"/>
      <c r="G32" s="357"/>
      <c r="H32" s="357"/>
      <c r="I32" s="357"/>
      <c r="J32" s="357"/>
      <c r="K32" s="357"/>
      <c r="L32" s="357"/>
      <c r="M32" s="357"/>
      <c r="N32" s="357"/>
      <c r="O32" s="357"/>
      <c r="P32" s="358"/>
      <c r="R32" s="350"/>
      <c r="S32" s="350"/>
    </row>
    <row r="33" spans="1:19" s="351" customFormat="1" ht="12.75">
      <c r="A33" s="352">
        <v>14</v>
      </c>
      <c r="B33" s="353"/>
      <c r="C33" s="360" t="s">
        <v>197</v>
      </c>
      <c r="D33" s="355" t="s">
        <v>169</v>
      </c>
      <c r="E33" s="356">
        <f>36*1.7</f>
        <v>61.199999999999996</v>
      </c>
      <c r="F33" s="357"/>
      <c r="G33" s="357"/>
      <c r="H33" s="357"/>
      <c r="I33" s="357"/>
      <c r="J33" s="357"/>
      <c r="K33" s="357"/>
      <c r="L33" s="357"/>
      <c r="M33" s="357"/>
      <c r="N33" s="357"/>
      <c r="O33" s="357"/>
      <c r="P33" s="358"/>
      <c r="R33" s="350"/>
      <c r="S33" s="350"/>
    </row>
    <row r="34" spans="1:19" s="351" customFormat="1" ht="12.75">
      <c r="A34" s="352">
        <v>15</v>
      </c>
      <c r="B34" s="353" t="s">
        <v>180</v>
      </c>
      <c r="C34" s="361" t="s">
        <v>198</v>
      </c>
      <c r="D34" s="355" t="s">
        <v>182</v>
      </c>
      <c r="E34" s="356">
        <f>E19*0.6</f>
        <v>54.108000000000004</v>
      </c>
      <c r="F34" s="357"/>
      <c r="G34" s="357"/>
      <c r="H34" s="357"/>
      <c r="I34" s="357"/>
      <c r="J34" s="357"/>
      <c r="K34" s="357"/>
      <c r="L34" s="357"/>
      <c r="M34" s="357"/>
      <c r="N34" s="357"/>
      <c r="O34" s="357"/>
      <c r="P34" s="358"/>
      <c r="R34" s="350"/>
      <c r="S34" s="350"/>
    </row>
    <row r="35" spans="1:19" s="351" customFormat="1" ht="12.75">
      <c r="A35" s="352">
        <v>16</v>
      </c>
      <c r="B35" s="353"/>
      <c r="C35" s="360" t="s">
        <v>199</v>
      </c>
      <c r="D35" s="355" t="s">
        <v>186</v>
      </c>
      <c r="E35" s="356">
        <f>E34*4</f>
        <v>216.43200000000002</v>
      </c>
      <c r="F35" s="357"/>
      <c r="G35" s="357"/>
      <c r="H35" s="357"/>
      <c r="I35" s="357"/>
      <c r="J35" s="357"/>
      <c r="K35" s="357"/>
      <c r="L35" s="357"/>
      <c r="M35" s="357"/>
      <c r="N35" s="357"/>
      <c r="O35" s="357"/>
      <c r="P35" s="358"/>
      <c r="R35" s="350"/>
      <c r="S35" s="350"/>
    </row>
    <row r="36" spans="1:19" s="351" customFormat="1" ht="12.75">
      <c r="A36" s="352">
        <v>17</v>
      </c>
      <c r="B36" s="353" t="s">
        <v>180</v>
      </c>
      <c r="C36" s="354" t="s">
        <v>200</v>
      </c>
      <c r="D36" s="355" t="s">
        <v>182</v>
      </c>
      <c r="E36" s="356">
        <f>E34</f>
        <v>54.108000000000004</v>
      </c>
      <c r="F36" s="357"/>
      <c r="G36" s="357"/>
      <c r="H36" s="357"/>
      <c r="I36" s="357"/>
      <c r="J36" s="357"/>
      <c r="K36" s="357"/>
      <c r="L36" s="357"/>
      <c r="M36" s="357"/>
      <c r="N36" s="357"/>
      <c r="O36" s="357"/>
      <c r="P36" s="358"/>
      <c r="R36" s="350"/>
      <c r="S36" s="350"/>
    </row>
    <row r="37" spans="1:17" s="351" customFormat="1" ht="12.75">
      <c r="A37" s="352">
        <v>18</v>
      </c>
      <c r="B37" s="353"/>
      <c r="C37" s="360" t="s">
        <v>201</v>
      </c>
      <c r="D37" s="355" t="s">
        <v>202</v>
      </c>
      <c r="E37" s="356">
        <f>E36*0.37</f>
        <v>20.01996</v>
      </c>
      <c r="F37" s="357"/>
      <c r="G37" s="357"/>
      <c r="H37" s="357"/>
      <c r="I37" s="357"/>
      <c r="J37" s="357"/>
      <c r="K37" s="357"/>
      <c r="L37" s="357"/>
      <c r="M37" s="357"/>
      <c r="N37" s="357"/>
      <c r="O37" s="357"/>
      <c r="P37" s="358"/>
      <c r="Q37" s="350"/>
    </row>
    <row r="38" spans="1:17" s="351" customFormat="1" ht="12.75">
      <c r="A38" s="352">
        <v>19</v>
      </c>
      <c r="B38" s="353"/>
      <c r="C38" s="360" t="s">
        <v>203</v>
      </c>
      <c r="D38" s="355" t="s">
        <v>202</v>
      </c>
      <c r="E38" s="356">
        <f>E37</f>
        <v>20.01996</v>
      </c>
      <c r="F38" s="357"/>
      <c r="G38" s="357"/>
      <c r="H38" s="357"/>
      <c r="I38" s="357"/>
      <c r="J38" s="357"/>
      <c r="K38" s="357"/>
      <c r="L38" s="357"/>
      <c r="M38" s="357"/>
      <c r="N38" s="357"/>
      <c r="O38" s="357"/>
      <c r="P38" s="358"/>
      <c r="Q38" s="350"/>
    </row>
    <row r="39" spans="1:17" s="351" customFormat="1" ht="15" customHeight="1">
      <c r="A39" s="352">
        <v>20</v>
      </c>
      <c r="B39" s="353" t="s">
        <v>204</v>
      </c>
      <c r="C39" s="354" t="s">
        <v>205</v>
      </c>
      <c r="D39" s="355" t="s">
        <v>139</v>
      </c>
      <c r="E39" s="356">
        <v>3</v>
      </c>
      <c r="F39" s="357"/>
      <c r="G39" s="357"/>
      <c r="H39" s="357"/>
      <c r="I39" s="357"/>
      <c r="J39" s="357"/>
      <c r="K39" s="357"/>
      <c r="L39" s="357"/>
      <c r="M39" s="357"/>
      <c r="N39" s="357"/>
      <c r="O39" s="357"/>
      <c r="P39" s="358"/>
      <c r="Q39" s="350"/>
    </row>
    <row r="40" spans="1:17" s="351" customFormat="1" ht="86.25" customHeight="1">
      <c r="A40" s="352">
        <v>21</v>
      </c>
      <c r="B40" s="353" t="s">
        <v>204</v>
      </c>
      <c r="C40" s="354" t="s">
        <v>408</v>
      </c>
      <c r="D40" s="355" t="s">
        <v>139</v>
      </c>
      <c r="E40" s="356">
        <v>15</v>
      </c>
      <c r="F40" s="357"/>
      <c r="G40" s="357"/>
      <c r="H40" s="357"/>
      <c r="I40" s="357"/>
      <c r="J40" s="357"/>
      <c r="K40" s="357"/>
      <c r="L40" s="357"/>
      <c r="M40" s="357"/>
      <c r="N40" s="357"/>
      <c r="O40" s="357"/>
      <c r="P40" s="358"/>
      <c r="Q40" s="350"/>
    </row>
    <row r="41" spans="1:17" ht="15" customHeight="1">
      <c r="A41" s="364">
        <v>22</v>
      </c>
      <c r="B41" s="365" t="s">
        <v>206</v>
      </c>
      <c r="C41" s="361" t="s">
        <v>207</v>
      </c>
      <c r="D41" s="355" t="s">
        <v>169</v>
      </c>
      <c r="E41" s="356">
        <v>13.1</v>
      </c>
      <c r="F41" s="366"/>
      <c r="G41" s="366"/>
      <c r="H41" s="366"/>
      <c r="I41" s="366"/>
      <c r="J41" s="366"/>
      <c r="K41" s="366"/>
      <c r="L41" s="366"/>
      <c r="M41" s="366"/>
      <c r="N41" s="366"/>
      <c r="O41" s="366"/>
      <c r="P41" s="367"/>
      <c r="Q41" s="368"/>
    </row>
    <row r="42" spans="1:17" s="351" customFormat="1" ht="86.25" customHeight="1">
      <c r="A42" s="352">
        <v>23</v>
      </c>
      <c r="B42" s="353" t="s">
        <v>403</v>
      </c>
      <c r="C42" s="354" t="s">
        <v>415</v>
      </c>
      <c r="D42" s="355" t="s">
        <v>182</v>
      </c>
      <c r="E42" s="356">
        <v>35</v>
      </c>
      <c r="F42" s="357"/>
      <c r="G42" s="357"/>
      <c r="H42" s="357"/>
      <c r="I42" s="357"/>
      <c r="J42" s="357"/>
      <c r="K42" s="357"/>
      <c r="L42" s="357"/>
      <c r="M42" s="357"/>
      <c r="N42" s="357"/>
      <c r="O42" s="357"/>
      <c r="P42" s="358"/>
      <c r="Q42" s="350"/>
    </row>
    <row r="43" spans="1:17" s="351" customFormat="1" ht="34.5" customHeight="1">
      <c r="A43" s="343">
        <v>24</v>
      </c>
      <c r="B43" s="344" t="s">
        <v>403</v>
      </c>
      <c r="C43" s="459" t="s">
        <v>416</v>
      </c>
      <c r="D43" s="346" t="s">
        <v>418</v>
      </c>
      <c r="E43" s="363">
        <v>1</v>
      </c>
      <c r="F43" s="348"/>
      <c r="G43" s="357"/>
      <c r="H43" s="348"/>
      <c r="I43" s="348"/>
      <c r="J43" s="348"/>
      <c r="K43" s="348"/>
      <c r="L43" s="348"/>
      <c r="M43" s="348"/>
      <c r="N43" s="348"/>
      <c r="O43" s="348"/>
      <c r="P43" s="349"/>
      <c r="Q43" s="350"/>
    </row>
    <row r="44" spans="1:17" s="351" customFormat="1" ht="34.5" customHeight="1">
      <c r="A44" s="343">
        <v>25</v>
      </c>
      <c r="B44" s="344" t="s">
        <v>403</v>
      </c>
      <c r="C44" s="459" t="s">
        <v>417</v>
      </c>
      <c r="D44" s="346" t="s">
        <v>182</v>
      </c>
      <c r="E44" s="363">
        <v>10</v>
      </c>
      <c r="F44" s="348"/>
      <c r="G44" s="357"/>
      <c r="H44" s="348"/>
      <c r="I44" s="348"/>
      <c r="J44" s="348"/>
      <c r="K44" s="348"/>
      <c r="L44" s="348"/>
      <c r="M44" s="348"/>
      <c r="N44" s="348"/>
      <c r="O44" s="348"/>
      <c r="P44" s="349"/>
      <c r="Q44" s="350"/>
    </row>
    <row r="45" spans="1:17" s="351" customFormat="1" ht="27.75" customHeight="1">
      <c r="A45" s="343"/>
      <c r="B45" s="344"/>
      <c r="C45" s="345" t="s">
        <v>208</v>
      </c>
      <c r="D45" s="346"/>
      <c r="E45" s="347"/>
      <c r="F45" s="348"/>
      <c r="G45" s="357"/>
      <c r="H45" s="348"/>
      <c r="I45" s="348"/>
      <c r="J45" s="348"/>
      <c r="K45" s="348"/>
      <c r="L45" s="348"/>
      <c r="M45" s="348"/>
      <c r="N45" s="348"/>
      <c r="O45" s="348"/>
      <c r="P45" s="349"/>
      <c r="Q45" s="350"/>
    </row>
    <row r="46" spans="1:17" s="351" customFormat="1" ht="25.5">
      <c r="A46" s="352">
        <v>1</v>
      </c>
      <c r="B46" s="353" t="s">
        <v>180</v>
      </c>
      <c r="C46" s="354" t="s">
        <v>209</v>
      </c>
      <c r="D46" s="355" t="s">
        <v>182</v>
      </c>
      <c r="E46" s="356">
        <f>12*0.5*1.4</f>
        <v>8.399999999999999</v>
      </c>
      <c r="F46" s="357"/>
      <c r="G46" s="357"/>
      <c r="H46" s="357"/>
      <c r="I46" s="357"/>
      <c r="J46" s="357"/>
      <c r="K46" s="357"/>
      <c r="L46" s="357"/>
      <c r="M46" s="357"/>
      <c r="N46" s="357"/>
      <c r="O46" s="357"/>
      <c r="P46" s="358"/>
      <c r="Q46" s="350"/>
    </row>
    <row r="47" spans="1:17" s="351" customFormat="1" ht="32.25" customHeight="1">
      <c r="A47" s="352">
        <v>2</v>
      </c>
      <c r="B47" s="353" t="s">
        <v>183</v>
      </c>
      <c r="C47" s="354" t="s">
        <v>210</v>
      </c>
      <c r="D47" s="355" t="s">
        <v>182</v>
      </c>
      <c r="E47" s="356">
        <f>E46*1</f>
        <v>8.399999999999999</v>
      </c>
      <c r="F47" s="357"/>
      <c r="G47" s="357"/>
      <c r="H47" s="357"/>
      <c r="I47" s="357"/>
      <c r="J47" s="357"/>
      <c r="K47" s="357"/>
      <c r="L47" s="357"/>
      <c r="M47" s="357"/>
      <c r="N47" s="357"/>
      <c r="O47" s="357"/>
      <c r="P47" s="358"/>
      <c r="Q47" s="350"/>
    </row>
    <row r="48" spans="1:17" s="351" customFormat="1" ht="15" customHeight="1">
      <c r="A48" s="352">
        <v>3</v>
      </c>
      <c r="B48" s="353"/>
      <c r="C48" s="360" t="s">
        <v>185</v>
      </c>
      <c r="D48" s="355" t="s">
        <v>186</v>
      </c>
      <c r="E48" s="356">
        <f>E47*1.8</f>
        <v>15.119999999999997</v>
      </c>
      <c r="F48" s="357"/>
      <c r="G48" s="357"/>
      <c r="H48" s="357"/>
      <c r="I48" s="357"/>
      <c r="J48" s="357"/>
      <c r="K48" s="357"/>
      <c r="L48" s="357"/>
      <c r="M48" s="357"/>
      <c r="N48" s="357"/>
      <c r="O48" s="357"/>
      <c r="P48" s="358"/>
      <c r="Q48" s="350"/>
    </row>
    <row r="49" spans="1:17" s="351" customFormat="1" ht="38.25">
      <c r="A49" s="352">
        <v>4</v>
      </c>
      <c r="B49" s="353" t="s">
        <v>183</v>
      </c>
      <c r="C49" s="354" t="s">
        <v>211</v>
      </c>
      <c r="D49" s="355" t="s">
        <v>182</v>
      </c>
      <c r="E49" s="356">
        <f>E47*1</f>
        <v>8.399999999999999</v>
      </c>
      <c r="F49" s="357"/>
      <c r="G49" s="357"/>
      <c r="H49" s="357"/>
      <c r="I49" s="357"/>
      <c r="J49" s="357"/>
      <c r="K49" s="357"/>
      <c r="L49" s="357"/>
      <c r="M49" s="357"/>
      <c r="N49" s="357"/>
      <c r="O49" s="357"/>
      <c r="P49" s="358"/>
      <c r="Q49" s="350"/>
    </row>
    <row r="50" spans="1:17" s="351" customFormat="1" ht="15.75" customHeight="1">
      <c r="A50" s="352">
        <v>5</v>
      </c>
      <c r="B50" s="353"/>
      <c r="C50" s="360" t="s">
        <v>188</v>
      </c>
      <c r="D50" s="355" t="s">
        <v>186</v>
      </c>
      <c r="E50" s="356">
        <f>E49*0.8</f>
        <v>6.719999999999999</v>
      </c>
      <c r="F50" s="357"/>
      <c r="G50" s="357"/>
      <c r="H50" s="357"/>
      <c r="I50" s="357"/>
      <c r="J50" s="357"/>
      <c r="K50" s="357"/>
      <c r="L50" s="357"/>
      <c r="M50" s="357"/>
      <c r="N50" s="357"/>
      <c r="O50" s="357"/>
      <c r="P50" s="358"/>
      <c r="Q50" s="350"/>
    </row>
    <row r="51" spans="1:19" s="351" customFormat="1" ht="30.75" customHeight="1">
      <c r="A51" s="352">
        <v>6</v>
      </c>
      <c r="B51" s="353" t="s">
        <v>212</v>
      </c>
      <c r="C51" s="361" t="s">
        <v>213</v>
      </c>
      <c r="D51" s="355" t="s">
        <v>169</v>
      </c>
      <c r="E51" s="356">
        <v>3.6</v>
      </c>
      <c r="F51" s="357"/>
      <c r="G51" s="357"/>
      <c r="H51" s="357"/>
      <c r="I51" s="357"/>
      <c r="J51" s="357"/>
      <c r="K51" s="357"/>
      <c r="L51" s="357"/>
      <c r="M51" s="357"/>
      <c r="N51" s="357"/>
      <c r="O51" s="357"/>
      <c r="P51" s="358"/>
      <c r="R51" s="350"/>
      <c r="S51" s="350"/>
    </row>
    <row r="52" spans="1:17" s="351" customFormat="1" ht="39.75" customHeight="1">
      <c r="A52" s="343"/>
      <c r="B52" s="344"/>
      <c r="C52" s="345" t="s">
        <v>214</v>
      </c>
      <c r="D52" s="346"/>
      <c r="E52" s="347"/>
      <c r="F52" s="348"/>
      <c r="G52" s="357"/>
      <c r="H52" s="348"/>
      <c r="I52" s="348"/>
      <c r="J52" s="348"/>
      <c r="K52" s="348"/>
      <c r="L52" s="348"/>
      <c r="M52" s="348"/>
      <c r="N52" s="348"/>
      <c r="O52" s="348"/>
      <c r="P52" s="349"/>
      <c r="Q52" s="350"/>
    </row>
    <row r="53" spans="1:17" s="351" customFormat="1" ht="25.5">
      <c r="A53" s="352">
        <v>1</v>
      </c>
      <c r="B53" s="353" t="s">
        <v>180</v>
      </c>
      <c r="C53" s="354" t="s">
        <v>215</v>
      </c>
      <c r="D53" s="355" t="s">
        <v>182</v>
      </c>
      <c r="E53" s="356">
        <f>13.3*3.6</f>
        <v>47.88</v>
      </c>
      <c r="F53" s="357"/>
      <c r="G53" s="357"/>
      <c r="H53" s="357"/>
      <c r="I53" s="357"/>
      <c r="J53" s="357"/>
      <c r="K53" s="357"/>
      <c r="L53" s="357"/>
      <c r="M53" s="357"/>
      <c r="N53" s="357"/>
      <c r="O53" s="357"/>
      <c r="P53" s="358"/>
      <c r="Q53" s="350"/>
    </row>
    <row r="54" spans="1:17" s="351" customFormat="1" ht="32.25" customHeight="1">
      <c r="A54" s="352">
        <v>2</v>
      </c>
      <c r="B54" s="353" t="s">
        <v>183</v>
      </c>
      <c r="C54" s="354" t="s">
        <v>216</v>
      </c>
      <c r="D54" s="355" t="s">
        <v>182</v>
      </c>
      <c r="E54" s="356">
        <f>E53*1</f>
        <v>47.88</v>
      </c>
      <c r="F54" s="357"/>
      <c r="G54" s="357"/>
      <c r="H54" s="357"/>
      <c r="I54" s="357"/>
      <c r="J54" s="357"/>
      <c r="K54" s="357"/>
      <c r="L54" s="357"/>
      <c r="M54" s="357"/>
      <c r="N54" s="357"/>
      <c r="O54" s="357"/>
      <c r="P54" s="358"/>
      <c r="Q54" s="350"/>
    </row>
    <row r="55" spans="1:17" s="351" customFormat="1" ht="15" customHeight="1">
      <c r="A55" s="352">
        <v>3</v>
      </c>
      <c r="B55" s="353"/>
      <c r="C55" s="360" t="s">
        <v>185</v>
      </c>
      <c r="D55" s="355" t="s">
        <v>186</v>
      </c>
      <c r="E55" s="356">
        <f>E54*1.8</f>
        <v>86.18400000000001</v>
      </c>
      <c r="F55" s="357"/>
      <c r="G55" s="357"/>
      <c r="H55" s="357"/>
      <c r="I55" s="357"/>
      <c r="J55" s="357"/>
      <c r="K55" s="357"/>
      <c r="L55" s="357"/>
      <c r="M55" s="357"/>
      <c r="N55" s="357"/>
      <c r="O55" s="357"/>
      <c r="P55" s="358"/>
      <c r="Q55" s="350"/>
    </row>
    <row r="56" spans="1:17" s="351" customFormat="1" ht="38.25">
      <c r="A56" s="352">
        <v>4</v>
      </c>
      <c r="B56" s="353" t="s">
        <v>183</v>
      </c>
      <c r="C56" s="354" t="s">
        <v>217</v>
      </c>
      <c r="D56" s="355" t="s">
        <v>182</v>
      </c>
      <c r="E56" s="356">
        <f>E54*1</f>
        <v>47.88</v>
      </c>
      <c r="F56" s="357"/>
      <c r="G56" s="357"/>
      <c r="H56" s="357"/>
      <c r="I56" s="357"/>
      <c r="J56" s="357"/>
      <c r="K56" s="357"/>
      <c r="L56" s="357"/>
      <c r="M56" s="357"/>
      <c r="N56" s="357"/>
      <c r="O56" s="357"/>
      <c r="P56" s="358"/>
      <c r="Q56" s="350"/>
    </row>
    <row r="57" spans="1:17" s="351" customFormat="1" ht="15.75" customHeight="1">
      <c r="A57" s="352">
        <v>5</v>
      </c>
      <c r="B57" s="353"/>
      <c r="C57" s="360" t="s">
        <v>188</v>
      </c>
      <c r="D57" s="355" t="s">
        <v>186</v>
      </c>
      <c r="E57" s="356">
        <f>E56*0.8</f>
        <v>38.304</v>
      </c>
      <c r="F57" s="357"/>
      <c r="G57" s="357"/>
      <c r="H57" s="357"/>
      <c r="I57" s="357"/>
      <c r="J57" s="357"/>
      <c r="K57" s="357"/>
      <c r="L57" s="357"/>
      <c r="M57" s="357"/>
      <c r="N57" s="357"/>
      <c r="O57" s="357"/>
      <c r="P57" s="358"/>
      <c r="Q57" s="350"/>
    </row>
    <row r="58" spans="1:19" s="351" customFormat="1" ht="15.75" customHeight="1">
      <c r="A58" s="352">
        <v>6</v>
      </c>
      <c r="B58" s="353" t="s">
        <v>180</v>
      </c>
      <c r="C58" s="361" t="s">
        <v>198</v>
      </c>
      <c r="D58" s="355" t="s">
        <v>182</v>
      </c>
      <c r="E58" s="356">
        <f>E53</f>
        <v>47.88</v>
      </c>
      <c r="F58" s="357"/>
      <c r="G58" s="357"/>
      <c r="H58" s="357"/>
      <c r="I58" s="357"/>
      <c r="J58" s="357"/>
      <c r="K58" s="357"/>
      <c r="L58" s="357"/>
      <c r="M58" s="357"/>
      <c r="N58" s="357"/>
      <c r="O58" s="357"/>
      <c r="P58" s="358"/>
      <c r="R58" s="350"/>
      <c r="S58" s="350"/>
    </row>
    <row r="59" spans="1:19" s="351" customFormat="1" ht="15.75" customHeight="1">
      <c r="A59" s="352">
        <v>7</v>
      </c>
      <c r="B59" s="353"/>
      <c r="C59" s="360" t="s">
        <v>199</v>
      </c>
      <c r="D59" s="355" t="s">
        <v>186</v>
      </c>
      <c r="E59" s="356">
        <f>E58*4</f>
        <v>191.52</v>
      </c>
      <c r="F59" s="357"/>
      <c r="G59" s="357"/>
      <c r="H59" s="357"/>
      <c r="I59" s="357"/>
      <c r="J59" s="357"/>
      <c r="K59" s="357"/>
      <c r="L59" s="357"/>
      <c r="M59" s="357"/>
      <c r="N59" s="357"/>
      <c r="O59" s="357"/>
      <c r="P59" s="358"/>
      <c r="R59" s="350"/>
      <c r="S59" s="350"/>
    </row>
    <row r="60" spans="1:19" s="351" customFormat="1" ht="15.75" customHeight="1">
      <c r="A60" s="352">
        <v>8</v>
      </c>
      <c r="B60" s="353" t="s">
        <v>180</v>
      </c>
      <c r="C60" s="354" t="s">
        <v>218</v>
      </c>
      <c r="D60" s="355" t="s">
        <v>182</v>
      </c>
      <c r="E60" s="356">
        <f>E58</f>
        <v>47.88</v>
      </c>
      <c r="F60" s="357"/>
      <c r="G60" s="357"/>
      <c r="H60" s="357"/>
      <c r="I60" s="357"/>
      <c r="J60" s="357"/>
      <c r="K60" s="357"/>
      <c r="L60" s="357"/>
      <c r="M60" s="357"/>
      <c r="N60" s="357"/>
      <c r="O60" s="357"/>
      <c r="P60" s="358"/>
      <c r="R60" s="350"/>
      <c r="S60" s="350"/>
    </row>
    <row r="61" spans="1:17" s="351" customFormat="1" ht="15.75" customHeight="1">
      <c r="A61" s="352">
        <v>9</v>
      </c>
      <c r="B61" s="353"/>
      <c r="C61" s="360" t="s">
        <v>201</v>
      </c>
      <c r="D61" s="355" t="s">
        <v>202</v>
      </c>
      <c r="E61" s="356">
        <f>E60*0.37</f>
        <v>17.715600000000002</v>
      </c>
      <c r="F61" s="357"/>
      <c r="G61" s="357"/>
      <c r="H61" s="357"/>
      <c r="I61" s="357"/>
      <c r="J61" s="357"/>
      <c r="K61" s="357"/>
      <c r="L61" s="357"/>
      <c r="M61" s="357"/>
      <c r="N61" s="357"/>
      <c r="O61" s="357"/>
      <c r="P61" s="358"/>
      <c r="Q61" s="350"/>
    </row>
    <row r="62" spans="1:17" s="351" customFormat="1" ht="15.75" customHeight="1">
      <c r="A62" s="352">
        <v>10</v>
      </c>
      <c r="B62" s="353"/>
      <c r="C62" s="360" t="s">
        <v>203</v>
      </c>
      <c r="D62" s="355" t="s">
        <v>202</v>
      </c>
      <c r="E62" s="356">
        <f>E61</f>
        <v>17.715600000000002</v>
      </c>
      <c r="F62" s="357"/>
      <c r="G62" s="357"/>
      <c r="H62" s="357"/>
      <c r="I62" s="357"/>
      <c r="J62" s="357"/>
      <c r="K62" s="357"/>
      <c r="L62" s="357"/>
      <c r="M62" s="357"/>
      <c r="N62" s="357"/>
      <c r="O62" s="357"/>
      <c r="P62" s="358"/>
      <c r="Q62" s="350"/>
    </row>
    <row r="63" spans="1:19" ht="26.25" customHeight="1">
      <c r="A63" s="364">
        <v>11</v>
      </c>
      <c r="B63" s="365" t="s">
        <v>219</v>
      </c>
      <c r="C63" s="369" t="s">
        <v>220</v>
      </c>
      <c r="D63" s="370" t="s">
        <v>169</v>
      </c>
      <c r="E63" s="371">
        <v>15</v>
      </c>
      <c r="F63" s="366"/>
      <c r="G63" s="366"/>
      <c r="H63" s="366"/>
      <c r="I63" s="366"/>
      <c r="J63" s="366"/>
      <c r="K63" s="366"/>
      <c r="L63" s="366"/>
      <c r="M63" s="366"/>
      <c r="N63" s="366"/>
      <c r="O63" s="366"/>
      <c r="P63" s="367"/>
      <c r="R63" s="368"/>
      <c r="S63" s="368"/>
    </row>
    <row r="64" spans="1:17" s="351" customFormat="1" ht="27.75" customHeight="1">
      <c r="A64" s="343"/>
      <c r="B64" s="344"/>
      <c r="C64" s="345" t="s">
        <v>221</v>
      </c>
      <c r="D64" s="346"/>
      <c r="E64" s="347"/>
      <c r="F64" s="348"/>
      <c r="G64" s="357"/>
      <c r="H64" s="348"/>
      <c r="I64" s="348"/>
      <c r="J64" s="348"/>
      <c r="K64" s="348"/>
      <c r="L64" s="348"/>
      <c r="M64" s="348"/>
      <c r="N64" s="348"/>
      <c r="O64" s="348"/>
      <c r="P64" s="349"/>
      <c r="Q64" s="350"/>
    </row>
    <row r="65" spans="1:19" s="351" customFormat="1" ht="12.75">
      <c r="A65" s="352">
        <v>1</v>
      </c>
      <c r="B65" s="353" t="s">
        <v>178</v>
      </c>
      <c r="C65" s="361" t="s">
        <v>222</v>
      </c>
      <c r="D65" s="355" t="s">
        <v>169</v>
      </c>
      <c r="E65" s="356">
        <f>E19</f>
        <v>90.18</v>
      </c>
      <c r="F65" s="357"/>
      <c r="G65" s="357"/>
      <c r="H65" s="357"/>
      <c r="I65" s="357"/>
      <c r="J65" s="357"/>
      <c r="K65" s="357"/>
      <c r="L65" s="357"/>
      <c r="M65" s="357"/>
      <c r="N65" s="357"/>
      <c r="O65" s="357"/>
      <c r="P65" s="358"/>
      <c r="Q65" s="372"/>
      <c r="R65" s="350"/>
      <c r="S65" s="350"/>
    </row>
    <row r="66" spans="1:19" s="351" customFormat="1" ht="12.75">
      <c r="A66" s="352">
        <v>2</v>
      </c>
      <c r="B66" s="353" t="s">
        <v>178</v>
      </c>
      <c r="C66" s="361" t="s">
        <v>223</v>
      </c>
      <c r="D66" s="355" t="s">
        <v>169</v>
      </c>
      <c r="E66" s="356">
        <f>E65</f>
        <v>90.18</v>
      </c>
      <c r="F66" s="357"/>
      <c r="G66" s="357"/>
      <c r="H66" s="357"/>
      <c r="I66" s="357"/>
      <c r="J66" s="357"/>
      <c r="K66" s="357"/>
      <c r="L66" s="357"/>
      <c r="M66" s="357"/>
      <c r="N66" s="357"/>
      <c r="O66" s="357"/>
      <c r="P66" s="358"/>
      <c r="R66" s="350"/>
      <c r="S66" s="350"/>
    </row>
    <row r="67" spans="1:19" s="351" customFormat="1" ht="25.5">
      <c r="A67" s="352">
        <v>3</v>
      </c>
      <c r="B67" s="353" t="s">
        <v>178</v>
      </c>
      <c r="C67" s="361" t="s">
        <v>224</v>
      </c>
      <c r="D67" s="355" t="s">
        <v>169</v>
      </c>
      <c r="E67" s="356">
        <f>E65</f>
        <v>90.18</v>
      </c>
      <c r="F67" s="357"/>
      <c r="G67" s="357"/>
      <c r="H67" s="357"/>
      <c r="I67" s="357"/>
      <c r="J67" s="357"/>
      <c r="K67" s="357"/>
      <c r="L67" s="357"/>
      <c r="M67" s="357"/>
      <c r="N67" s="357"/>
      <c r="O67" s="357"/>
      <c r="P67" s="358"/>
      <c r="R67" s="350"/>
      <c r="S67" s="350"/>
    </row>
    <row r="68" spans="1:17" s="351" customFormat="1" ht="15" customHeight="1">
      <c r="A68" s="352">
        <v>4</v>
      </c>
      <c r="B68" s="353" t="s">
        <v>225</v>
      </c>
      <c r="C68" s="361" t="s">
        <v>226</v>
      </c>
      <c r="D68" s="355" t="s">
        <v>169</v>
      </c>
      <c r="E68" s="356">
        <f>E65</f>
        <v>90.18</v>
      </c>
      <c r="F68" s="357"/>
      <c r="G68" s="357"/>
      <c r="H68" s="357"/>
      <c r="I68" s="357"/>
      <c r="J68" s="357"/>
      <c r="K68" s="357"/>
      <c r="L68" s="357"/>
      <c r="M68" s="357"/>
      <c r="N68" s="357"/>
      <c r="O68" s="357"/>
      <c r="P68" s="358"/>
      <c r="Q68" s="359"/>
    </row>
    <row r="69" spans="1:17" s="351" customFormat="1" ht="15" customHeight="1">
      <c r="A69" s="352">
        <v>5</v>
      </c>
      <c r="B69" s="353" t="s">
        <v>227</v>
      </c>
      <c r="C69" s="361" t="s">
        <v>228</v>
      </c>
      <c r="D69" s="355" t="s">
        <v>169</v>
      </c>
      <c r="E69" s="356">
        <f>E66</f>
        <v>90.18</v>
      </c>
      <c r="F69" s="357"/>
      <c r="G69" s="357"/>
      <c r="H69" s="357"/>
      <c r="I69" s="357"/>
      <c r="J69" s="357"/>
      <c r="K69" s="357"/>
      <c r="L69" s="357"/>
      <c r="M69" s="357"/>
      <c r="N69" s="357"/>
      <c r="O69" s="357"/>
      <c r="P69" s="358"/>
      <c r="Q69" s="359"/>
    </row>
    <row r="70" spans="1:17" s="351" customFormat="1" ht="26.25" customHeight="1">
      <c r="A70" s="352">
        <v>6</v>
      </c>
      <c r="B70" s="353" t="s">
        <v>227</v>
      </c>
      <c r="C70" s="361" t="s">
        <v>229</v>
      </c>
      <c r="D70" s="355" t="s">
        <v>182</v>
      </c>
      <c r="E70" s="356">
        <v>4</v>
      </c>
      <c r="F70" s="357"/>
      <c r="G70" s="357"/>
      <c r="H70" s="357"/>
      <c r="I70" s="357"/>
      <c r="J70" s="357"/>
      <c r="K70" s="357"/>
      <c r="L70" s="357"/>
      <c r="M70" s="357"/>
      <c r="N70" s="357"/>
      <c r="O70" s="357"/>
      <c r="P70" s="358"/>
      <c r="Q70" s="359"/>
    </row>
    <row r="71" spans="1:16" ht="15.75" customHeight="1">
      <c r="A71" s="373"/>
      <c r="B71" s="374"/>
      <c r="C71" s="533" t="s">
        <v>48</v>
      </c>
      <c r="D71" s="533"/>
      <c r="E71" s="533"/>
      <c r="F71" s="533"/>
      <c r="G71" s="533"/>
      <c r="H71" s="533"/>
      <c r="I71" s="533"/>
      <c r="J71" s="533"/>
      <c r="K71" s="533"/>
      <c r="L71" s="375">
        <f>SUM(L18:L70)</f>
        <v>0</v>
      </c>
      <c r="M71" s="375">
        <f>SUM(M18:M70)</f>
        <v>0</v>
      </c>
      <c r="N71" s="375">
        <f>SUM(N18:N70)</f>
        <v>0</v>
      </c>
      <c r="O71" s="375">
        <f>SUM(O18:O70)</f>
        <v>0</v>
      </c>
      <c r="P71" s="376">
        <f>SUM(P18:P70)</f>
        <v>0</v>
      </c>
    </row>
    <row r="72" spans="1:16" ht="15.75" customHeight="1">
      <c r="A72" s="377"/>
      <c r="C72" s="534" t="s">
        <v>141</v>
      </c>
      <c r="D72" s="534"/>
      <c r="E72" s="534"/>
      <c r="F72" s="534"/>
      <c r="G72" s="534"/>
      <c r="H72" s="534"/>
      <c r="I72" s="534"/>
      <c r="J72" s="534"/>
      <c r="K72" s="534"/>
      <c r="L72" s="379"/>
      <c r="M72" s="379"/>
      <c r="N72" s="379">
        <f>N71*0.03</f>
        <v>0</v>
      </c>
      <c r="O72" s="379"/>
      <c r="P72" s="380">
        <f>O72+N72</f>
        <v>0</v>
      </c>
    </row>
    <row r="73" spans="1:16" ht="15.75" customHeight="1">
      <c r="A73" s="381"/>
      <c r="B73" s="382"/>
      <c r="C73" s="535" t="s">
        <v>142</v>
      </c>
      <c r="D73" s="535"/>
      <c r="E73" s="535"/>
      <c r="F73" s="535"/>
      <c r="G73" s="535"/>
      <c r="H73" s="535"/>
      <c r="I73" s="535"/>
      <c r="J73" s="535"/>
      <c r="K73" s="535"/>
      <c r="L73" s="383"/>
      <c r="M73" s="383">
        <f>M71+M72</f>
        <v>0</v>
      </c>
      <c r="N73" s="383">
        <f>N71+N72</f>
        <v>0</v>
      </c>
      <c r="O73" s="383">
        <f>O71+O72</f>
        <v>0</v>
      </c>
      <c r="P73" s="384">
        <f>P71+P72</f>
        <v>0</v>
      </c>
    </row>
    <row r="74" spans="1:16" s="391" customFormat="1" ht="22.5" customHeight="1">
      <c r="A74" s="524"/>
      <c r="B74" s="524"/>
      <c r="C74" s="524"/>
      <c r="D74" s="524"/>
      <c r="E74" s="385"/>
      <c r="F74" s="386"/>
      <c r="G74" s="387"/>
      <c r="H74" s="387"/>
      <c r="I74" s="387"/>
      <c r="J74" s="388"/>
      <c r="K74" s="536" t="s">
        <v>48</v>
      </c>
      <c r="L74" s="536"/>
      <c r="M74" s="536"/>
      <c r="N74" s="536"/>
      <c r="O74" s="389"/>
      <c r="P74" s="390">
        <f>P73</f>
        <v>0</v>
      </c>
    </row>
    <row r="75" spans="1:16" s="391" customFormat="1" ht="15.75" customHeight="1">
      <c r="A75" s="530"/>
      <c r="B75" s="530"/>
      <c r="C75" s="530"/>
      <c r="D75" s="530"/>
      <c r="E75" s="530"/>
      <c r="F75" s="530"/>
      <c r="G75" s="530"/>
      <c r="H75" s="530"/>
      <c r="I75" s="530"/>
      <c r="J75" s="388"/>
      <c r="K75" s="529" t="s">
        <v>143</v>
      </c>
      <c r="L75" s="529"/>
      <c r="M75" s="529"/>
      <c r="N75" s="529"/>
      <c r="O75" s="392">
        <v>0.01</v>
      </c>
      <c r="P75" s="393">
        <f>P74*0.01</f>
        <v>0</v>
      </c>
    </row>
    <row r="76" spans="1:16" s="391" customFormat="1" ht="15.75" customHeight="1">
      <c r="A76" s="531"/>
      <c r="B76" s="531"/>
      <c r="C76" s="531"/>
      <c r="D76" s="531"/>
      <c r="E76" s="394"/>
      <c r="F76" s="395"/>
      <c r="G76" s="396"/>
      <c r="H76" s="396"/>
      <c r="I76" s="396"/>
      <c r="J76" s="388"/>
      <c r="K76" s="532" t="s">
        <v>144</v>
      </c>
      <c r="L76" s="532"/>
      <c r="M76" s="532"/>
      <c r="N76" s="532"/>
      <c r="O76" s="397"/>
      <c r="P76" s="393"/>
    </row>
    <row r="77" spans="1:16" s="391" customFormat="1" ht="15.75" customHeight="1">
      <c r="A77" s="524"/>
      <c r="B77" s="524"/>
      <c r="C77" s="524"/>
      <c r="D77" s="524"/>
      <c r="E77" s="398"/>
      <c r="F77" s="395"/>
      <c r="G77" s="396"/>
      <c r="H77" s="396"/>
      <c r="I77" s="396"/>
      <c r="J77" s="388"/>
      <c r="K77" s="529" t="s">
        <v>145</v>
      </c>
      <c r="L77" s="529"/>
      <c r="M77" s="529"/>
      <c r="N77" s="529"/>
      <c r="O77" s="392">
        <v>0.01</v>
      </c>
      <c r="P77" s="393">
        <f>P74*0.01</f>
        <v>0</v>
      </c>
    </row>
    <row r="78" spans="1:16" s="391" customFormat="1" ht="15.75" customHeight="1">
      <c r="A78" s="524"/>
      <c r="B78" s="524"/>
      <c r="C78" s="524"/>
      <c r="D78" s="524"/>
      <c r="E78" s="399"/>
      <c r="F78" s="395"/>
      <c r="G78" s="396"/>
      <c r="H78" s="396"/>
      <c r="I78" s="396"/>
      <c r="J78" s="388"/>
      <c r="K78" s="529" t="s">
        <v>146</v>
      </c>
      <c r="L78" s="529"/>
      <c r="M78" s="529"/>
      <c r="N78" s="529"/>
      <c r="O78" s="400">
        <v>0.2409</v>
      </c>
      <c r="P78" s="393">
        <f>M73*0.2409</f>
        <v>0</v>
      </c>
    </row>
    <row r="79" spans="1:16" s="391" customFormat="1" ht="15.75" customHeight="1">
      <c r="A79" s="524"/>
      <c r="B79" s="524"/>
      <c r="C79" s="524"/>
      <c r="D79" s="524"/>
      <c r="E79" s="401"/>
      <c r="F79" s="402"/>
      <c r="G79" s="396"/>
      <c r="H79" s="396"/>
      <c r="I79" s="396"/>
      <c r="J79" s="388"/>
      <c r="K79" s="529" t="s">
        <v>147</v>
      </c>
      <c r="L79" s="529"/>
      <c r="M79" s="529"/>
      <c r="N79" s="529"/>
      <c r="O79" s="403"/>
      <c r="P79" s="404">
        <f>((P78+P77)+P75)+P74</f>
        <v>0</v>
      </c>
    </row>
    <row r="80" spans="1:16" s="391" customFormat="1" ht="15.75" customHeight="1">
      <c r="A80" s="524"/>
      <c r="B80" s="524"/>
      <c r="C80" s="524"/>
      <c r="D80" s="524"/>
      <c r="J80" s="388"/>
      <c r="K80" s="529" t="s">
        <v>148</v>
      </c>
      <c r="L80" s="529"/>
      <c r="M80" s="529"/>
      <c r="N80" s="529"/>
      <c r="O80" s="400">
        <v>0.21</v>
      </c>
      <c r="P80" s="393">
        <f>P79*O80</f>
        <v>0</v>
      </c>
    </row>
    <row r="81" spans="1:16" s="391" customFormat="1" ht="15.75" customHeight="1">
      <c r="A81" s="524"/>
      <c r="B81" s="524"/>
      <c r="C81" s="524"/>
      <c r="D81" s="524"/>
      <c r="E81" s="405"/>
      <c r="J81" s="388"/>
      <c r="K81" s="525" t="s">
        <v>149</v>
      </c>
      <c r="L81" s="525"/>
      <c r="M81" s="525"/>
      <c r="N81" s="525"/>
      <c r="O81" s="406"/>
      <c r="P81" s="407">
        <f>P80+P79</f>
        <v>0</v>
      </c>
    </row>
    <row r="82" spans="3:5" s="334" customFormat="1" ht="12.75">
      <c r="C82" s="335"/>
      <c r="D82" s="335"/>
      <c r="E82" s="335"/>
    </row>
    <row r="83" spans="1:15" s="334" customFormat="1" ht="12.75">
      <c r="A83" s="523" t="s">
        <v>49</v>
      </c>
      <c r="B83" s="523"/>
      <c r="C83" s="408">
        <f>PBK!C43</f>
        <v>0</v>
      </c>
      <c r="D83" s="526"/>
      <c r="E83" s="526"/>
      <c r="G83" s="523" t="s">
        <v>150</v>
      </c>
      <c r="H83" s="523"/>
      <c r="I83" s="527">
        <f>PBK!C48</f>
        <v>0</v>
      </c>
      <c r="J83" s="527"/>
      <c r="K83" s="527"/>
      <c r="L83" s="527"/>
      <c r="M83" s="527"/>
      <c r="N83" s="528"/>
      <c r="O83" s="528"/>
    </row>
    <row r="84" spans="3:11" s="334" customFormat="1" ht="12.75">
      <c r="C84" s="409" t="s">
        <v>50</v>
      </c>
      <c r="D84" s="335"/>
      <c r="E84" s="335"/>
      <c r="K84" s="409" t="s">
        <v>50</v>
      </c>
    </row>
    <row r="85" spans="3:5" s="334" customFormat="1" ht="12.75">
      <c r="C85" s="335"/>
      <c r="D85" s="335"/>
      <c r="E85" s="335"/>
    </row>
    <row r="86" spans="1:5" s="334" customFormat="1" ht="12.75">
      <c r="A86" s="523" t="s">
        <v>51</v>
      </c>
      <c r="B86" s="523"/>
      <c r="C86" s="335">
        <f>PBK!C46</f>
        <v>0</v>
      </c>
      <c r="D86" s="335"/>
      <c r="E86" s="335"/>
    </row>
    <row r="87" spans="3:5" s="334" customFormat="1" ht="12.75">
      <c r="C87" s="335"/>
      <c r="D87" s="335"/>
      <c r="E87" s="335"/>
    </row>
    <row r="88" spans="3:5" s="334" customFormat="1" ht="12.75">
      <c r="C88" s="335"/>
      <c r="D88" s="335"/>
      <c r="E88" s="335"/>
    </row>
    <row r="89" spans="3:5" s="334" customFormat="1" ht="12.75">
      <c r="C89" s="335"/>
      <c r="D89" s="335"/>
      <c r="E89" s="335"/>
    </row>
    <row r="90" spans="3:5" s="334" customFormat="1" ht="12.75">
      <c r="C90" s="335"/>
      <c r="D90" s="335"/>
      <c r="E90" s="335"/>
    </row>
    <row r="91" spans="3:5" s="334" customFormat="1" ht="12.75">
      <c r="C91" s="335"/>
      <c r="D91" s="335"/>
      <c r="E91" s="335"/>
    </row>
    <row r="92" spans="3:5" s="334" customFormat="1" ht="12.75">
      <c r="C92" s="335"/>
      <c r="D92" s="335"/>
      <c r="E92" s="335"/>
    </row>
    <row r="93" spans="3:5" s="334" customFormat="1" ht="12.75">
      <c r="C93" s="335"/>
      <c r="D93" s="335"/>
      <c r="E93" s="335"/>
    </row>
    <row r="94" spans="3:5" s="334" customFormat="1" ht="12.75">
      <c r="C94" s="335"/>
      <c r="D94" s="335"/>
      <c r="E94" s="335"/>
    </row>
    <row r="95" spans="3:5" s="334" customFormat="1" ht="12.75">
      <c r="C95" s="335"/>
      <c r="D95" s="335"/>
      <c r="E95" s="335"/>
    </row>
    <row r="96" spans="3:5" s="334" customFormat="1" ht="12.75">
      <c r="C96" s="335"/>
      <c r="D96" s="335"/>
      <c r="E96" s="335"/>
    </row>
    <row r="97" spans="3:5" s="334" customFormat="1" ht="12.75">
      <c r="C97" s="335"/>
      <c r="D97" s="335"/>
      <c r="E97" s="335"/>
    </row>
    <row r="98" spans="3:5" s="334" customFormat="1" ht="12.75">
      <c r="C98" s="335"/>
      <c r="D98" s="335"/>
      <c r="E98" s="335"/>
    </row>
    <row r="99" spans="3:5" s="334" customFormat="1" ht="12.75">
      <c r="C99" s="335"/>
      <c r="D99" s="335"/>
      <c r="E99" s="335"/>
    </row>
    <row r="100" spans="3:5" s="334" customFormat="1" ht="12.75">
      <c r="C100" s="335"/>
      <c r="D100" s="335"/>
      <c r="E100" s="335"/>
    </row>
    <row r="101" spans="3:5" s="334" customFormat="1" ht="12.75">
      <c r="C101" s="335"/>
      <c r="D101" s="335"/>
      <c r="E101" s="335"/>
    </row>
    <row r="102" spans="3:5" s="334" customFormat="1" ht="12.75">
      <c r="C102" s="335"/>
      <c r="D102" s="335"/>
      <c r="E102" s="335"/>
    </row>
    <row r="103" spans="3:5" s="334" customFormat="1" ht="12.75">
      <c r="C103" s="335"/>
      <c r="D103" s="335"/>
      <c r="E103" s="335"/>
    </row>
    <row r="104" spans="3:5" s="334" customFormat="1" ht="12.75">
      <c r="C104" s="335"/>
      <c r="D104" s="335"/>
      <c r="E104" s="335"/>
    </row>
    <row r="105" spans="3:5" s="334" customFormat="1" ht="12.75">
      <c r="C105" s="335"/>
      <c r="D105" s="335"/>
      <c r="E105" s="335"/>
    </row>
    <row r="106" spans="3:5" s="334" customFormat="1" ht="12.75">
      <c r="C106" s="335"/>
      <c r="D106" s="335"/>
      <c r="E106" s="335"/>
    </row>
    <row r="107" spans="3:5" s="334" customFormat="1" ht="12.75">
      <c r="C107" s="335"/>
      <c r="D107" s="335"/>
      <c r="E107" s="335"/>
    </row>
    <row r="108" spans="3:5" s="334" customFormat="1" ht="12.75">
      <c r="C108" s="335"/>
      <c r="D108" s="335"/>
      <c r="E108" s="335"/>
    </row>
    <row r="109" spans="3:5" s="334" customFormat="1" ht="12.75">
      <c r="C109" s="335"/>
      <c r="D109" s="335"/>
      <c r="E109" s="335"/>
    </row>
    <row r="110" spans="3:5" s="334" customFormat="1" ht="12.75">
      <c r="C110" s="335"/>
      <c r="D110" s="335"/>
      <c r="E110" s="335"/>
    </row>
    <row r="111" spans="3:5" s="334" customFormat="1" ht="12.75">
      <c r="C111" s="335"/>
      <c r="D111" s="335"/>
      <c r="E111" s="335"/>
    </row>
    <row r="112" spans="3:5" s="334" customFormat="1" ht="12.75">
      <c r="C112" s="335"/>
      <c r="D112" s="335"/>
      <c r="E112" s="335"/>
    </row>
    <row r="113" spans="3:5" s="334" customFormat="1" ht="12.75">
      <c r="C113" s="335"/>
      <c r="D113" s="335"/>
      <c r="E113" s="335"/>
    </row>
    <row r="114" spans="3:5" s="334" customFormat="1" ht="12.75">
      <c r="C114" s="335"/>
      <c r="D114" s="335"/>
      <c r="E114" s="335"/>
    </row>
    <row r="115" spans="3:5" s="334" customFormat="1" ht="12.75">
      <c r="C115" s="335"/>
      <c r="D115" s="335"/>
      <c r="E115" s="335"/>
    </row>
    <row r="116" spans="3:5" s="334" customFormat="1" ht="12.75">
      <c r="C116" s="335"/>
      <c r="D116" s="335"/>
      <c r="E116" s="335"/>
    </row>
    <row r="117" spans="3:5" s="334" customFormat="1" ht="12.75">
      <c r="C117" s="335"/>
      <c r="D117" s="335"/>
      <c r="E117" s="335"/>
    </row>
    <row r="118" spans="3:5" s="334" customFormat="1" ht="12.75">
      <c r="C118" s="335"/>
      <c r="D118" s="335"/>
      <c r="E118" s="335"/>
    </row>
    <row r="119" spans="3:5" s="334" customFormat="1" ht="12.75">
      <c r="C119" s="335"/>
      <c r="D119" s="335"/>
      <c r="E119" s="335"/>
    </row>
    <row r="120" spans="3:5" s="334" customFormat="1" ht="12.75">
      <c r="C120" s="335"/>
      <c r="D120" s="335"/>
      <c r="E120" s="335"/>
    </row>
    <row r="121" spans="3:5" s="334" customFormat="1" ht="12.75">
      <c r="C121" s="335"/>
      <c r="D121" s="335"/>
      <c r="E121" s="335"/>
    </row>
    <row r="122" spans="3:5" s="334" customFormat="1" ht="12.75">
      <c r="C122" s="335"/>
      <c r="D122" s="335"/>
      <c r="E122" s="335"/>
    </row>
    <row r="123" spans="3:5" s="334" customFormat="1" ht="12.75">
      <c r="C123" s="335"/>
      <c r="D123" s="335"/>
      <c r="E123" s="335"/>
    </row>
    <row r="124" spans="3:5" s="334" customFormat="1" ht="12.75">
      <c r="C124" s="335"/>
      <c r="D124" s="335"/>
      <c r="E124" s="335"/>
    </row>
    <row r="125" spans="3:5" s="334" customFormat="1" ht="12.75">
      <c r="C125" s="335"/>
      <c r="D125" s="335"/>
      <c r="E125" s="335"/>
    </row>
    <row r="126" spans="3:5" s="334" customFormat="1" ht="12.75">
      <c r="C126" s="335"/>
      <c r="D126" s="335"/>
      <c r="E126" s="335"/>
    </row>
    <row r="127" spans="3:5" s="334" customFormat="1" ht="12.75">
      <c r="C127" s="335"/>
      <c r="D127" s="335"/>
      <c r="E127" s="335"/>
    </row>
    <row r="128" spans="3:5" s="334" customFormat="1" ht="12.75">
      <c r="C128" s="335"/>
      <c r="D128" s="335"/>
      <c r="E128" s="335"/>
    </row>
    <row r="129" spans="3:5" s="334" customFormat="1" ht="12.75">
      <c r="C129" s="335"/>
      <c r="D129" s="335"/>
      <c r="E129" s="335"/>
    </row>
    <row r="130" spans="3:5" s="334" customFormat="1" ht="12.75">
      <c r="C130" s="335"/>
      <c r="D130" s="335"/>
      <c r="E130" s="335"/>
    </row>
    <row r="131" spans="3:5" s="334" customFormat="1" ht="12.75">
      <c r="C131" s="335"/>
      <c r="D131" s="335"/>
      <c r="E131" s="335"/>
    </row>
    <row r="132" spans="3:5" s="334" customFormat="1" ht="12.75">
      <c r="C132" s="335"/>
      <c r="D132" s="335"/>
      <c r="E132" s="335"/>
    </row>
    <row r="133" spans="3:5" s="334" customFormat="1" ht="12.75">
      <c r="C133" s="335"/>
      <c r="D133" s="335"/>
      <c r="E133" s="335"/>
    </row>
    <row r="134" spans="3:5" s="334" customFormat="1" ht="12.75">
      <c r="C134" s="335"/>
      <c r="D134" s="335"/>
      <c r="E134" s="335"/>
    </row>
    <row r="135" spans="3:5" s="334" customFormat="1" ht="12.75">
      <c r="C135" s="335"/>
      <c r="D135" s="335"/>
      <c r="E135" s="335"/>
    </row>
    <row r="136" spans="3:5" s="334" customFormat="1" ht="12.75">
      <c r="C136" s="335"/>
      <c r="D136" s="335"/>
      <c r="E136" s="335"/>
    </row>
    <row r="137" spans="3:5" s="334" customFormat="1" ht="12.75">
      <c r="C137" s="335"/>
      <c r="D137" s="335"/>
      <c r="E137" s="335"/>
    </row>
    <row r="138" spans="3:5" s="334" customFormat="1" ht="12.75">
      <c r="C138" s="335"/>
      <c r="D138" s="335"/>
      <c r="E138" s="335"/>
    </row>
    <row r="139" spans="3:5" s="334" customFormat="1" ht="12.75">
      <c r="C139" s="335"/>
      <c r="D139" s="335"/>
      <c r="E139" s="335"/>
    </row>
    <row r="140" spans="3:5" s="334" customFormat="1" ht="12.75">
      <c r="C140" s="335"/>
      <c r="D140" s="335"/>
      <c r="E140" s="335"/>
    </row>
    <row r="141" spans="3:5" s="334" customFormat="1" ht="12.75">
      <c r="C141" s="335"/>
      <c r="D141" s="335"/>
      <c r="E141" s="335"/>
    </row>
    <row r="142" spans="3:5" s="334" customFormat="1" ht="12.75">
      <c r="C142" s="335"/>
      <c r="D142" s="335"/>
      <c r="E142" s="335"/>
    </row>
    <row r="143" spans="3:5" s="334" customFormat="1" ht="12.75">
      <c r="C143" s="335"/>
      <c r="D143" s="335"/>
      <c r="E143" s="335"/>
    </row>
    <row r="144" spans="3:5" s="334" customFormat="1" ht="12.75">
      <c r="C144" s="335"/>
      <c r="D144" s="335"/>
      <c r="E144" s="335"/>
    </row>
    <row r="145" spans="3:5" s="334" customFormat="1" ht="12.75">
      <c r="C145" s="335"/>
      <c r="D145" s="335"/>
      <c r="E145" s="335"/>
    </row>
    <row r="146" spans="3:5" s="334" customFormat="1" ht="12.75">
      <c r="C146" s="335"/>
      <c r="D146" s="335"/>
      <c r="E146" s="335"/>
    </row>
    <row r="147" spans="3:5" s="334" customFormat="1" ht="12.75">
      <c r="C147" s="335"/>
      <c r="D147" s="335"/>
      <c r="E147" s="335"/>
    </row>
    <row r="148" spans="3:5" s="334" customFormat="1" ht="12.75">
      <c r="C148" s="335"/>
      <c r="D148" s="335"/>
      <c r="E148" s="335"/>
    </row>
    <row r="149" spans="3:5" s="334" customFormat="1" ht="12.75">
      <c r="C149" s="335"/>
      <c r="D149" s="335"/>
      <c r="E149" s="335"/>
    </row>
    <row r="150" spans="3:5" s="334" customFormat="1" ht="12.75">
      <c r="C150" s="335"/>
      <c r="D150" s="335"/>
      <c r="E150" s="335"/>
    </row>
    <row r="151" spans="3:5" s="334" customFormat="1" ht="12.75">
      <c r="C151" s="335"/>
      <c r="D151" s="335"/>
      <c r="E151" s="335"/>
    </row>
    <row r="152" spans="3:5" s="334" customFormat="1" ht="12.75">
      <c r="C152" s="335"/>
      <c r="D152" s="335"/>
      <c r="E152" s="335"/>
    </row>
    <row r="153" spans="3:5" s="334" customFormat="1" ht="12.75">
      <c r="C153" s="335"/>
      <c r="D153" s="335"/>
      <c r="E153" s="335"/>
    </row>
    <row r="154" spans="3:5" s="334" customFormat="1" ht="12.75">
      <c r="C154" s="335"/>
      <c r="D154" s="335"/>
      <c r="E154" s="335"/>
    </row>
    <row r="155" spans="3:5" s="334" customFormat="1" ht="12.75">
      <c r="C155" s="335"/>
      <c r="D155" s="335"/>
      <c r="E155" s="335"/>
    </row>
    <row r="156" spans="3:5" s="334" customFormat="1" ht="12.75">
      <c r="C156" s="335"/>
      <c r="D156" s="335"/>
      <c r="E156" s="335"/>
    </row>
    <row r="157" spans="3:5" s="334" customFormat="1" ht="12.75">
      <c r="C157" s="335"/>
      <c r="D157" s="335"/>
      <c r="E157" s="335"/>
    </row>
    <row r="158" spans="3:5" s="334" customFormat="1" ht="12.75">
      <c r="C158" s="335"/>
      <c r="D158" s="335"/>
      <c r="E158" s="335"/>
    </row>
    <row r="159" spans="3:5" s="334" customFormat="1" ht="12.75">
      <c r="C159" s="335"/>
      <c r="D159" s="335"/>
      <c r="E159" s="335"/>
    </row>
    <row r="160" spans="3:5" s="334" customFormat="1" ht="12.75">
      <c r="C160" s="335"/>
      <c r="D160" s="335"/>
      <c r="E160" s="335"/>
    </row>
    <row r="161" spans="3:5" s="334" customFormat="1" ht="12.75">
      <c r="C161" s="335"/>
      <c r="D161" s="335"/>
      <c r="E161" s="335"/>
    </row>
    <row r="162" spans="3:5" s="334" customFormat="1" ht="12.75">
      <c r="C162" s="335"/>
      <c r="D162" s="335"/>
      <c r="E162" s="335"/>
    </row>
    <row r="163" spans="3:5" s="334" customFormat="1" ht="12.75">
      <c r="C163" s="335"/>
      <c r="D163" s="335"/>
      <c r="E163" s="335"/>
    </row>
    <row r="164" spans="3:5" s="334" customFormat="1" ht="12.75">
      <c r="C164" s="335"/>
      <c r="D164" s="335"/>
      <c r="E164" s="335"/>
    </row>
    <row r="165" spans="3:5" s="334" customFormat="1" ht="12.75">
      <c r="C165" s="335"/>
      <c r="D165" s="335"/>
      <c r="E165" s="335"/>
    </row>
    <row r="166" spans="3:5" s="334" customFormat="1" ht="12.75">
      <c r="C166" s="335"/>
      <c r="D166" s="335"/>
      <c r="E166" s="335"/>
    </row>
    <row r="167" spans="3:5" s="334" customFormat="1" ht="12.75">
      <c r="C167" s="335"/>
      <c r="D167" s="335"/>
      <c r="E167" s="335"/>
    </row>
    <row r="168" spans="3:5" s="334" customFormat="1" ht="12.75">
      <c r="C168" s="335"/>
      <c r="D168" s="335"/>
      <c r="E168" s="335"/>
    </row>
    <row r="169" spans="3:5" s="334" customFormat="1" ht="12.75">
      <c r="C169" s="335"/>
      <c r="D169" s="335"/>
      <c r="E169" s="335"/>
    </row>
    <row r="170" spans="3:5" s="334" customFormat="1" ht="12.75">
      <c r="C170" s="335"/>
      <c r="D170" s="335"/>
      <c r="E170" s="335"/>
    </row>
    <row r="171" spans="3:5" s="334" customFormat="1" ht="12.75">
      <c r="C171" s="335"/>
      <c r="D171" s="335"/>
      <c r="E171" s="335"/>
    </row>
    <row r="172" spans="3:5" s="334" customFormat="1" ht="12.75">
      <c r="C172" s="335"/>
      <c r="D172" s="335"/>
      <c r="E172" s="335"/>
    </row>
    <row r="173" spans="3:5" s="334" customFormat="1" ht="12.75">
      <c r="C173" s="335"/>
      <c r="D173" s="335"/>
      <c r="E173" s="335"/>
    </row>
    <row r="174" spans="3:5" s="334" customFormat="1" ht="12.75">
      <c r="C174" s="335"/>
      <c r="D174" s="335"/>
      <c r="E174" s="335"/>
    </row>
    <row r="175" spans="3:5" s="334" customFormat="1" ht="12.75">
      <c r="C175" s="335"/>
      <c r="D175" s="335"/>
      <c r="E175" s="335"/>
    </row>
    <row r="176" spans="3:5" s="334" customFormat="1" ht="12.75">
      <c r="C176" s="335"/>
      <c r="D176" s="335"/>
      <c r="E176" s="335"/>
    </row>
    <row r="177" spans="3:5" s="334" customFormat="1" ht="12.75">
      <c r="C177" s="335"/>
      <c r="D177" s="335"/>
      <c r="E177" s="335"/>
    </row>
    <row r="178" spans="3:5" s="334" customFormat="1" ht="12.75">
      <c r="C178" s="335"/>
      <c r="D178" s="335"/>
      <c r="E178" s="335"/>
    </row>
    <row r="179" spans="3:5" s="334" customFormat="1" ht="12.75">
      <c r="C179" s="335"/>
      <c r="D179" s="335"/>
      <c r="E179" s="335"/>
    </row>
    <row r="180" spans="3:5" s="334" customFormat="1" ht="12.75">
      <c r="C180" s="335"/>
      <c r="D180" s="335"/>
      <c r="E180" s="335"/>
    </row>
    <row r="181" spans="3:5" s="334" customFormat="1" ht="12.75">
      <c r="C181" s="335"/>
      <c r="D181" s="335"/>
      <c r="E181" s="335"/>
    </row>
    <row r="182" spans="3:5" s="334" customFormat="1" ht="12.75">
      <c r="C182" s="335"/>
      <c r="D182" s="335"/>
      <c r="E182" s="335"/>
    </row>
    <row r="183" spans="3:5" s="334" customFormat="1" ht="12.75">
      <c r="C183" s="335"/>
      <c r="D183" s="335"/>
      <c r="E183" s="335"/>
    </row>
    <row r="184" spans="3:5" s="334" customFormat="1" ht="12.75">
      <c r="C184" s="335"/>
      <c r="D184" s="335"/>
      <c r="E184" s="335"/>
    </row>
    <row r="185" spans="3:5" s="334" customFormat="1" ht="12.75">
      <c r="C185" s="335"/>
      <c r="D185" s="335"/>
      <c r="E185" s="335"/>
    </row>
    <row r="186" spans="3:5" s="334" customFormat="1" ht="12.75">
      <c r="C186" s="335"/>
      <c r="D186" s="335"/>
      <c r="E186" s="335"/>
    </row>
    <row r="187" spans="3:5" s="334" customFormat="1" ht="12.75">
      <c r="C187" s="335"/>
      <c r="D187" s="335"/>
      <c r="E187" s="335"/>
    </row>
    <row r="188" spans="3:5" s="334" customFormat="1" ht="12.75">
      <c r="C188" s="335"/>
      <c r="D188" s="335"/>
      <c r="E188" s="335"/>
    </row>
    <row r="189" spans="3:5" s="334" customFormat="1" ht="12.75">
      <c r="C189" s="335"/>
      <c r="D189" s="335"/>
      <c r="E189" s="335"/>
    </row>
    <row r="190" spans="3:5" s="334" customFormat="1" ht="12.75">
      <c r="C190" s="335"/>
      <c r="D190" s="335"/>
      <c r="E190" s="335"/>
    </row>
    <row r="191" spans="3:5" s="334" customFormat="1" ht="12.75">
      <c r="C191" s="335"/>
      <c r="D191" s="335"/>
      <c r="E191" s="335"/>
    </row>
    <row r="192" spans="3:5" s="334" customFormat="1" ht="12.75">
      <c r="C192" s="335"/>
      <c r="D192" s="335"/>
      <c r="E192" s="335"/>
    </row>
    <row r="193" spans="3:5" s="334" customFormat="1" ht="12.75">
      <c r="C193" s="335"/>
      <c r="D193" s="335"/>
      <c r="E193" s="335"/>
    </row>
    <row r="194" spans="3:5" s="334" customFormat="1" ht="12.75">
      <c r="C194" s="335"/>
      <c r="D194" s="335"/>
      <c r="E194" s="335"/>
    </row>
    <row r="195" spans="3:5" s="334" customFormat="1" ht="12.75">
      <c r="C195" s="335"/>
      <c r="D195" s="335"/>
      <c r="E195" s="335"/>
    </row>
    <row r="196" spans="3:5" s="334" customFormat="1" ht="12.75">
      <c r="C196" s="335"/>
      <c r="D196" s="335"/>
      <c r="E196" s="335"/>
    </row>
    <row r="197" spans="3:5" s="334" customFormat="1" ht="12.75">
      <c r="C197" s="335"/>
      <c r="D197" s="335"/>
      <c r="E197" s="335"/>
    </row>
    <row r="198" spans="3:5" s="334" customFormat="1" ht="12.75">
      <c r="C198" s="335"/>
      <c r="D198" s="335"/>
      <c r="E198" s="335"/>
    </row>
    <row r="199" spans="3:5" s="334" customFormat="1" ht="12.75">
      <c r="C199" s="335"/>
      <c r="D199" s="335"/>
      <c r="E199" s="335"/>
    </row>
    <row r="200" spans="3:5" s="334" customFormat="1" ht="12.75">
      <c r="C200" s="335"/>
      <c r="D200" s="335"/>
      <c r="E200" s="335"/>
    </row>
    <row r="201" spans="3:5" s="334" customFormat="1" ht="12.75">
      <c r="C201" s="335"/>
      <c r="D201" s="335"/>
      <c r="E201" s="335"/>
    </row>
    <row r="202" spans="3:5" s="334" customFormat="1" ht="12.75">
      <c r="C202" s="335"/>
      <c r="D202" s="335"/>
      <c r="E202" s="335"/>
    </row>
    <row r="203" spans="3:5" s="334" customFormat="1" ht="12.75">
      <c r="C203" s="335"/>
      <c r="D203" s="335"/>
      <c r="E203" s="335"/>
    </row>
    <row r="204" spans="3:5" s="334" customFormat="1" ht="12.75">
      <c r="C204" s="335"/>
      <c r="D204" s="335"/>
      <c r="E204" s="335"/>
    </row>
    <row r="205" spans="3:5" s="334" customFormat="1" ht="12.75">
      <c r="C205" s="335"/>
      <c r="D205" s="335"/>
      <c r="E205" s="335"/>
    </row>
    <row r="206" spans="3:5" s="334" customFormat="1" ht="12.75">
      <c r="C206" s="335"/>
      <c r="D206" s="335"/>
      <c r="E206" s="335"/>
    </row>
    <row r="207" spans="3:5" s="334" customFormat="1" ht="12.75">
      <c r="C207" s="335"/>
      <c r="D207" s="335"/>
      <c r="E207" s="335"/>
    </row>
    <row r="208" spans="3:5" s="334" customFormat="1" ht="12.75">
      <c r="C208" s="335"/>
      <c r="D208" s="335"/>
      <c r="E208" s="335"/>
    </row>
    <row r="209" spans="3:5" s="334" customFormat="1" ht="12.75">
      <c r="C209" s="335"/>
      <c r="D209" s="335"/>
      <c r="E209" s="335"/>
    </row>
    <row r="210" spans="3:5" s="334" customFormat="1" ht="12.75">
      <c r="C210" s="335"/>
      <c r="D210" s="335"/>
      <c r="E210" s="335"/>
    </row>
    <row r="211" spans="3:5" s="334" customFormat="1" ht="12.75">
      <c r="C211" s="335"/>
      <c r="D211" s="335"/>
      <c r="E211" s="335"/>
    </row>
    <row r="212" spans="3:5" s="334" customFormat="1" ht="12.75">
      <c r="C212" s="335"/>
      <c r="D212" s="335"/>
      <c r="E212" s="335"/>
    </row>
    <row r="213" spans="3:5" s="334" customFormat="1" ht="12.75">
      <c r="C213" s="335"/>
      <c r="D213" s="335"/>
      <c r="E213" s="335"/>
    </row>
    <row r="214" spans="3:5" s="334" customFormat="1" ht="12.75">
      <c r="C214" s="335"/>
      <c r="D214" s="335"/>
      <c r="E214" s="335"/>
    </row>
  </sheetData>
  <sheetProtection selectLockedCells="1" selectUnlockedCells="1"/>
  <mergeCells count="51">
    <mergeCell ref="O1:P1"/>
    <mergeCell ref="D2:H2"/>
    <mergeCell ref="C3:N3"/>
    <mergeCell ref="C4:N4"/>
    <mergeCell ref="A6:B6"/>
    <mergeCell ref="C6:N6"/>
    <mergeCell ref="A7:B7"/>
    <mergeCell ref="C7:N7"/>
    <mergeCell ref="A8:B8"/>
    <mergeCell ref="C8:N8"/>
    <mergeCell ref="A9:B9"/>
    <mergeCell ref="C9:N9"/>
    <mergeCell ref="I13:K13"/>
    <mergeCell ref="O13:P13"/>
    <mergeCell ref="A10:B10"/>
    <mergeCell ref="C10:N10"/>
    <mergeCell ref="A11:G11"/>
    <mergeCell ref="K11:M11"/>
    <mergeCell ref="N11:O11"/>
    <mergeCell ref="C71:K71"/>
    <mergeCell ref="C72:K72"/>
    <mergeCell ref="C73:K73"/>
    <mergeCell ref="A74:D74"/>
    <mergeCell ref="K74:N74"/>
    <mergeCell ref="A75:I75"/>
    <mergeCell ref="K75:N75"/>
    <mergeCell ref="A76:D76"/>
    <mergeCell ref="K76:N76"/>
    <mergeCell ref="A77:D77"/>
    <mergeCell ref="K77:N77"/>
    <mergeCell ref="A78:D78"/>
    <mergeCell ref="K78:N78"/>
    <mergeCell ref="A79:D79"/>
    <mergeCell ref="K79:N79"/>
    <mergeCell ref="A80:D80"/>
    <mergeCell ref="K80:N80"/>
    <mergeCell ref="A86:B86"/>
    <mergeCell ref="A81:D81"/>
    <mergeCell ref="K81:N81"/>
    <mergeCell ref="A83:B83"/>
    <mergeCell ref="D83:E83"/>
    <mergeCell ref="G83:H83"/>
    <mergeCell ref="I83:M83"/>
    <mergeCell ref="N83:O83"/>
    <mergeCell ref="E15:E16"/>
    <mergeCell ref="F15:K15"/>
    <mergeCell ref="L15:P15"/>
    <mergeCell ref="A15:A16"/>
    <mergeCell ref="B15:B16"/>
    <mergeCell ref="C15:C16"/>
    <mergeCell ref="D15:D16"/>
  </mergeCells>
  <printOptions/>
  <pageMargins left="0.35" right="0.5597222222222222" top="0.5201388888888889" bottom="0.5097222222222222" header="0.5118055555555555" footer="0.5118055555555555"/>
  <pageSetup horizontalDpi="300" verticalDpi="300" orientation="landscape" paperSize="9" scale="98"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T253"/>
  <sheetViews>
    <sheetView view="pageBreakPreview" zoomScale="85" zoomScaleSheetLayoutView="85" zoomScalePageLayoutView="0" workbookViewId="0" topLeftCell="A82">
      <selection activeCell="E33" sqref="E33"/>
    </sheetView>
  </sheetViews>
  <sheetFormatPr defaultColWidth="9.140625" defaultRowHeight="12.75"/>
  <cols>
    <col min="1" max="1" width="4.140625" style="341" customWidth="1"/>
    <col min="2" max="2" width="11.7109375" style="378" customWidth="1"/>
    <col min="3" max="3" width="32.28125" style="410" customWidth="1"/>
    <col min="4" max="4" width="7.28125" style="410" customWidth="1"/>
    <col min="5" max="5" width="8.8515625" style="410" customWidth="1"/>
    <col min="6" max="6" width="5.7109375" style="378" customWidth="1"/>
    <col min="7" max="7" width="5.421875" style="341" customWidth="1"/>
    <col min="8" max="9" width="6.7109375" style="341" customWidth="1"/>
    <col min="10" max="10" width="6.00390625" style="341" customWidth="1"/>
    <col min="11" max="11" width="7.00390625" style="341" customWidth="1"/>
    <col min="12" max="13" width="8.28125" style="341" customWidth="1"/>
    <col min="14" max="14" width="9.00390625" style="341" customWidth="1"/>
    <col min="15" max="15" width="8.140625" style="341" customWidth="1"/>
    <col min="16" max="16" width="9.8515625" style="341" customWidth="1"/>
    <col min="17" max="16384" width="9.140625" style="341" customWidth="1"/>
  </cols>
  <sheetData>
    <row r="1" spans="3:16" s="334" customFormat="1" ht="18" customHeight="1">
      <c r="C1" s="335"/>
      <c r="D1" s="335"/>
      <c r="E1" s="335"/>
      <c r="O1" s="543" t="s">
        <v>97</v>
      </c>
      <c r="P1" s="543"/>
    </row>
    <row r="2" spans="3:9" s="334" customFormat="1" ht="18" customHeight="1">
      <c r="C2" s="335"/>
      <c r="D2" s="544" t="s">
        <v>98</v>
      </c>
      <c r="E2" s="544"/>
      <c r="F2" s="544"/>
      <c r="G2" s="544"/>
      <c r="H2" s="544"/>
      <c r="I2" s="336" t="s">
        <v>78</v>
      </c>
    </row>
    <row r="3" spans="3:14" s="334" customFormat="1" ht="18" customHeight="1">
      <c r="C3" s="545" t="s">
        <v>84</v>
      </c>
      <c r="D3" s="545"/>
      <c r="E3" s="545"/>
      <c r="F3" s="545"/>
      <c r="G3" s="545"/>
      <c r="H3" s="545"/>
      <c r="I3" s="545"/>
      <c r="J3" s="545"/>
      <c r="K3" s="545"/>
      <c r="L3" s="545"/>
      <c r="M3" s="545"/>
      <c r="N3" s="545"/>
    </row>
    <row r="4" spans="3:14" s="334" customFormat="1" ht="12.75" customHeight="1">
      <c r="C4" s="546" t="s">
        <v>56</v>
      </c>
      <c r="D4" s="546"/>
      <c r="E4" s="546"/>
      <c r="F4" s="546"/>
      <c r="G4" s="546"/>
      <c r="H4" s="546"/>
      <c r="I4" s="546"/>
      <c r="J4" s="546"/>
      <c r="K4" s="546"/>
      <c r="L4" s="546"/>
      <c r="M4" s="546"/>
      <c r="N4" s="546"/>
    </row>
    <row r="5" spans="3:14" s="334" customFormat="1" ht="12.75" customHeight="1">
      <c r="C5" s="337"/>
      <c r="D5" s="337"/>
      <c r="E5" s="337"/>
      <c r="F5" s="337"/>
      <c r="G5" s="337"/>
      <c r="H5" s="337"/>
      <c r="I5" s="337"/>
      <c r="J5" s="337"/>
      <c r="K5" s="337"/>
      <c r="L5" s="337"/>
      <c r="M5" s="337"/>
      <c r="N5" s="337"/>
    </row>
    <row r="6" spans="1:14" s="338" customFormat="1" ht="17.25" customHeight="1">
      <c r="A6" s="541" t="s">
        <v>3</v>
      </c>
      <c r="B6" s="541"/>
      <c r="C6" s="542" t="str">
        <f>'BS'!C6</f>
        <v>KULTŪRAS NAMA VIENKĀRŠOTA RENOVĀCIJA</v>
      </c>
      <c r="D6" s="542"/>
      <c r="E6" s="542"/>
      <c r="F6" s="542"/>
      <c r="G6" s="542"/>
      <c r="H6" s="542"/>
      <c r="I6" s="542"/>
      <c r="J6" s="542"/>
      <c r="K6" s="542"/>
      <c r="L6" s="542"/>
      <c r="M6" s="542"/>
      <c r="N6" s="542"/>
    </row>
    <row r="7" spans="1:14" s="338" customFormat="1" ht="17.25" customHeight="1">
      <c r="A7" s="541" t="s">
        <v>4</v>
      </c>
      <c r="B7" s="541"/>
      <c r="C7" s="542" t="str">
        <f>'BS'!C7</f>
        <v>KULTŪRAS NAMA VIENKĀRŠOTA RENOVĀCIJA</v>
      </c>
      <c r="D7" s="542"/>
      <c r="E7" s="542"/>
      <c r="F7" s="542"/>
      <c r="G7" s="542"/>
      <c r="H7" s="542"/>
      <c r="I7" s="542"/>
      <c r="J7" s="542"/>
      <c r="K7" s="542"/>
      <c r="L7" s="542"/>
      <c r="M7" s="542"/>
      <c r="N7" s="542"/>
    </row>
    <row r="8" spans="1:14" s="338" customFormat="1" ht="17.25" customHeight="1">
      <c r="A8" s="541" t="s">
        <v>5</v>
      </c>
      <c r="B8" s="541"/>
      <c r="C8" s="542" t="str">
        <f>'BS'!C8</f>
        <v>GAISMAS IELA 17, ĶEKAVA, ĶEKAVAS NOVADS</v>
      </c>
      <c r="D8" s="542"/>
      <c r="E8" s="542"/>
      <c r="F8" s="542"/>
      <c r="G8" s="542"/>
      <c r="H8" s="542"/>
      <c r="I8" s="542"/>
      <c r="J8" s="542"/>
      <c r="K8" s="542"/>
      <c r="L8" s="542"/>
      <c r="M8" s="542"/>
      <c r="N8" s="542"/>
    </row>
    <row r="9" spans="1:14" s="338" customFormat="1" ht="17.25" customHeight="1">
      <c r="A9" s="541"/>
      <c r="B9" s="541"/>
      <c r="C9" s="542"/>
      <c r="D9" s="542"/>
      <c r="E9" s="542"/>
      <c r="F9" s="542"/>
      <c r="G9" s="542"/>
      <c r="H9" s="542"/>
      <c r="I9" s="542"/>
      <c r="J9" s="542"/>
      <c r="K9" s="542"/>
      <c r="L9" s="542"/>
      <c r="M9" s="542"/>
      <c r="N9" s="542"/>
    </row>
    <row r="10" spans="1:14" s="334" customFormat="1" ht="17.25" customHeight="1">
      <c r="A10" s="538"/>
      <c r="B10" s="538"/>
      <c r="C10" s="539"/>
      <c r="D10" s="539"/>
      <c r="E10" s="539"/>
      <c r="F10" s="539"/>
      <c r="G10" s="539"/>
      <c r="H10" s="539"/>
      <c r="I10" s="539"/>
      <c r="J10" s="539"/>
      <c r="K10" s="539"/>
      <c r="L10" s="539"/>
      <c r="M10" s="539"/>
      <c r="N10" s="539"/>
    </row>
    <row r="11" spans="1:14" s="334" customFormat="1" ht="17.25" customHeight="1">
      <c r="A11" s="339"/>
      <c r="B11" s="339"/>
      <c r="C11" s="340"/>
      <c r="D11" s="340"/>
      <c r="E11" s="340"/>
      <c r="F11" s="340"/>
      <c r="G11" s="340"/>
      <c r="H11" s="340"/>
      <c r="I11" s="340"/>
      <c r="J11" s="340"/>
      <c r="K11" s="340"/>
      <c r="L11" s="340"/>
      <c r="M11" s="340"/>
      <c r="N11" s="340"/>
    </row>
    <row r="12" spans="1:14" s="334" customFormat="1" ht="17.25" customHeight="1">
      <c r="A12" s="339"/>
      <c r="B12" s="339"/>
      <c r="C12" s="340"/>
      <c r="D12" s="340"/>
      <c r="E12" s="340"/>
      <c r="F12" s="340"/>
      <c r="G12" s="340"/>
      <c r="H12" s="340"/>
      <c r="I12" s="340"/>
      <c r="J12" s="340"/>
      <c r="K12" s="340"/>
      <c r="L12" s="340"/>
      <c r="M12" s="340"/>
      <c r="N12" s="340"/>
    </row>
    <row r="13" spans="1:16" s="334" customFormat="1" ht="17.25" customHeight="1">
      <c r="A13" s="538" t="s">
        <v>99</v>
      </c>
      <c r="B13" s="538"/>
      <c r="C13" s="538"/>
      <c r="D13" s="538"/>
      <c r="E13" s="538"/>
      <c r="F13" s="538"/>
      <c r="G13" s="538"/>
      <c r="H13" s="340"/>
      <c r="I13" s="340"/>
      <c r="J13" s="340"/>
      <c r="K13" s="539" t="s">
        <v>100</v>
      </c>
      <c r="L13" s="539"/>
      <c r="M13" s="539"/>
      <c r="N13" s="540">
        <f>P112</f>
        <v>0</v>
      </c>
      <c r="O13" s="540"/>
      <c r="P13" s="336" t="s">
        <v>395</v>
      </c>
    </row>
    <row r="14" spans="2:6" ht="12.75">
      <c r="B14" s="341"/>
      <c r="C14" s="341"/>
      <c r="D14" s="341"/>
      <c r="E14" s="341"/>
      <c r="F14" s="341"/>
    </row>
    <row r="15" spans="2:16" ht="12.75" customHeight="1">
      <c r="B15" s="341"/>
      <c r="C15" s="341"/>
      <c r="D15" s="341"/>
      <c r="E15" s="341"/>
      <c r="F15" s="341"/>
      <c r="I15" s="537" t="s">
        <v>101</v>
      </c>
      <c r="J15" s="537"/>
      <c r="K15" s="537"/>
      <c r="L15" s="342">
        <v>2013</v>
      </c>
      <c r="M15" s="342" t="s">
        <v>102</v>
      </c>
      <c r="N15" s="342">
        <f>'KOPS '!E14</f>
        <v>0</v>
      </c>
      <c r="O15" s="538" t="s">
        <v>60</v>
      </c>
      <c r="P15" s="538"/>
    </row>
    <row r="16" spans="2:6" ht="13.5" thickBot="1">
      <c r="B16" s="341"/>
      <c r="C16" s="341"/>
      <c r="D16" s="341"/>
      <c r="E16" s="341"/>
      <c r="F16" s="341"/>
    </row>
    <row r="17" spans="1:20" s="326" customFormat="1" ht="13.5" thickBot="1">
      <c r="A17" s="494" t="s">
        <v>8</v>
      </c>
      <c r="B17" s="494" t="s">
        <v>104</v>
      </c>
      <c r="C17" s="497" t="s">
        <v>105</v>
      </c>
      <c r="D17" s="494" t="s">
        <v>106</v>
      </c>
      <c r="E17" s="494" t="s">
        <v>107</v>
      </c>
      <c r="F17" s="496" t="s">
        <v>108</v>
      </c>
      <c r="G17" s="496"/>
      <c r="H17" s="496"/>
      <c r="I17" s="496"/>
      <c r="J17" s="496"/>
      <c r="K17" s="496"/>
      <c r="L17" s="496" t="s">
        <v>109</v>
      </c>
      <c r="M17" s="496"/>
      <c r="N17" s="496"/>
      <c r="O17" s="496"/>
      <c r="P17" s="496"/>
      <c r="Q17" s="325"/>
      <c r="R17" s="325"/>
      <c r="S17" s="325"/>
      <c r="T17" s="325"/>
    </row>
    <row r="18" spans="1:20" s="326" customFormat="1" ht="51.75" customHeight="1" thickBot="1">
      <c r="A18" s="495"/>
      <c r="B18" s="495"/>
      <c r="C18" s="498"/>
      <c r="D18" s="495"/>
      <c r="E18" s="495"/>
      <c r="F18" s="327" t="s">
        <v>110</v>
      </c>
      <c r="G18" s="328" t="s">
        <v>389</v>
      </c>
      <c r="H18" s="328" t="s">
        <v>390</v>
      </c>
      <c r="I18" s="328" t="s">
        <v>391</v>
      </c>
      <c r="J18" s="328" t="s">
        <v>392</v>
      </c>
      <c r="K18" s="327" t="s">
        <v>393</v>
      </c>
      <c r="L18" s="328" t="s">
        <v>111</v>
      </c>
      <c r="M18" s="328" t="s">
        <v>390</v>
      </c>
      <c r="N18" s="328" t="s">
        <v>391</v>
      </c>
      <c r="O18" s="328" t="s">
        <v>392</v>
      </c>
      <c r="P18" s="328" t="s">
        <v>394</v>
      </c>
      <c r="Q18" s="325"/>
      <c r="R18" s="325"/>
      <c r="S18" s="325"/>
      <c r="T18" s="325"/>
    </row>
    <row r="19" spans="1:20" s="326" customFormat="1" ht="13.5" thickBot="1">
      <c r="A19" s="329" t="s">
        <v>112</v>
      </c>
      <c r="B19" s="330" t="s">
        <v>74</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411"/>
      <c r="B20" s="414"/>
      <c r="C20" s="415" t="s">
        <v>230</v>
      </c>
      <c r="D20" s="416"/>
      <c r="E20" s="417"/>
      <c r="F20" s="412"/>
      <c r="G20" s="366"/>
      <c r="H20" s="412"/>
      <c r="I20" s="412"/>
      <c r="J20" s="412"/>
      <c r="K20" s="412"/>
      <c r="L20" s="412"/>
      <c r="M20" s="412"/>
      <c r="N20" s="412"/>
      <c r="O20" s="412"/>
      <c r="P20" s="413"/>
      <c r="Q20" s="418"/>
      <c r="R20" s="368"/>
      <c r="S20" s="368"/>
    </row>
    <row r="21" spans="1:17" ht="27" customHeight="1">
      <c r="A21" s="364">
        <v>1</v>
      </c>
      <c r="B21" s="365" t="s">
        <v>183</v>
      </c>
      <c r="C21" s="361" t="s">
        <v>231</v>
      </c>
      <c r="D21" s="355" t="s">
        <v>182</v>
      </c>
      <c r="E21" s="356">
        <v>584</v>
      </c>
      <c r="F21" s="366"/>
      <c r="G21" s="366"/>
      <c r="H21" s="366"/>
      <c r="I21" s="366"/>
      <c r="J21" s="366"/>
      <c r="K21" s="366"/>
      <c r="L21" s="366"/>
      <c r="M21" s="366"/>
      <c r="N21" s="366"/>
      <c r="O21" s="366"/>
      <c r="P21" s="367"/>
      <c r="Q21" s="368"/>
    </row>
    <row r="22" spans="1:19" ht="14.25" customHeight="1">
      <c r="A22" s="364">
        <v>2</v>
      </c>
      <c r="B22" s="365" t="s">
        <v>183</v>
      </c>
      <c r="C22" s="419" t="s">
        <v>232</v>
      </c>
      <c r="D22" s="355" t="s">
        <v>182</v>
      </c>
      <c r="E22" s="356">
        <v>642.4</v>
      </c>
      <c r="F22" s="366"/>
      <c r="G22" s="366"/>
      <c r="H22" s="366"/>
      <c r="I22" s="366"/>
      <c r="J22" s="366"/>
      <c r="K22" s="366"/>
      <c r="L22" s="366"/>
      <c r="M22" s="366"/>
      <c r="N22" s="366"/>
      <c r="O22" s="366"/>
      <c r="P22" s="367"/>
      <c r="R22" s="368"/>
      <c r="S22" s="368"/>
    </row>
    <row r="23" spans="1:17" ht="14.25" customHeight="1">
      <c r="A23" s="364">
        <v>3</v>
      </c>
      <c r="B23" s="365" t="s">
        <v>183</v>
      </c>
      <c r="C23" s="419" t="s">
        <v>233</v>
      </c>
      <c r="D23" s="355" t="s">
        <v>182</v>
      </c>
      <c r="E23" s="356">
        <v>642.4</v>
      </c>
      <c r="F23" s="366"/>
      <c r="G23" s="366"/>
      <c r="H23" s="366"/>
      <c r="I23" s="366"/>
      <c r="J23" s="366"/>
      <c r="K23" s="366"/>
      <c r="L23" s="366"/>
      <c r="M23" s="366"/>
      <c r="N23" s="366"/>
      <c r="O23" s="366"/>
      <c r="P23" s="367"/>
      <c r="Q23" s="368"/>
    </row>
    <row r="24" spans="1:19" ht="15" customHeight="1">
      <c r="A24" s="420">
        <v>4</v>
      </c>
      <c r="B24" s="365" t="s">
        <v>183</v>
      </c>
      <c r="C24" s="419" t="s">
        <v>234</v>
      </c>
      <c r="D24" s="355" t="s">
        <v>182</v>
      </c>
      <c r="E24" s="356">
        <v>642.4</v>
      </c>
      <c r="F24" s="366"/>
      <c r="G24" s="366"/>
      <c r="H24" s="366"/>
      <c r="I24" s="366"/>
      <c r="J24" s="366"/>
      <c r="K24" s="366"/>
      <c r="L24" s="366"/>
      <c r="M24" s="366"/>
      <c r="N24" s="366"/>
      <c r="O24" s="366"/>
      <c r="P24" s="367"/>
      <c r="R24" s="368"/>
      <c r="S24" s="368"/>
    </row>
    <row r="25" spans="1:19" ht="14.25" customHeight="1">
      <c r="A25" s="420">
        <v>5</v>
      </c>
      <c r="B25" s="365" t="s">
        <v>183</v>
      </c>
      <c r="C25" s="421" t="s">
        <v>235</v>
      </c>
      <c r="D25" s="370" t="s">
        <v>186</v>
      </c>
      <c r="E25" s="371">
        <v>3212</v>
      </c>
      <c r="F25" s="366"/>
      <c r="G25" s="366"/>
      <c r="H25" s="366"/>
      <c r="I25" s="366"/>
      <c r="J25" s="366"/>
      <c r="K25" s="366"/>
      <c r="L25" s="366"/>
      <c r="M25" s="366"/>
      <c r="N25" s="366"/>
      <c r="O25" s="366"/>
      <c r="P25" s="367"/>
      <c r="R25" s="368"/>
      <c r="S25" s="368"/>
    </row>
    <row r="26" spans="1:19" ht="14.25" customHeight="1">
      <c r="A26" s="420">
        <v>6</v>
      </c>
      <c r="B26" s="365" t="s">
        <v>183</v>
      </c>
      <c r="C26" s="421" t="s">
        <v>236</v>
      </c>
      <c r="D26" s="370" t="s">
        <v>116</v>
      </c>
      <c r="E26" s="371">
        <v>3212</v>
      </c>
      <c r="F26" s="366"/>
      <c r="G26" s="366"/>
      <c r="H26" s="366"/>
      <c r="I26" s="366"/>
      <c r="J26" s="366"/>
      <c r="K26" s="366"/>
      <c r="L26" s="366"/>
      <c r="M26" s="366"/>
      <c r="N26" s="366"/>
      <c r="O26" s="366"/>
      <c r="P26" s="367"/>
      <c r="R26" s="368"/>
      <c r="S26" s="368"/>
    </row>
    <row r="27" spans="1:17" ht="14.25" customHeight="1">
      <c r="A27" s="364">
        <v>7</v>
      </c>
      <c r="B27" s="365" t="s">
        <v>237</v>
      </c>
      <c r="C27" s="369" t="s">
        <v>238</v>
      </c>
      <c r="D27" s="370" t="s">
        <v>182</v>
      </c>
      <c r="E27" s="371">
        <v>584</v>
      </c>
      <c r="F27" s="366"/>
      <c r="G27" s="366"/>
      <c r="H27" s="366"/>
      <c r="I27" s="366"/>
      <c r="J27" s="366"/>
      <c r="K27" s="366"/>
      <c r="L27" s="366"/>
      <c r="M27" s="366"/>
      <c r="N27" s="366"/>
      <c r="O27" s="366"/>
      <c r="P27" s="367"/>
      <c r="Q27" s="368"/>
    </row>
    <row r="28" spans="1:17" ht="14.25" customHeight="1">
      <c r="A28" s="364">
        <v>8</v>
      </c>
      <c r="B28" s="365" t="s">
        <v>237</v>
      </c>
      <c r="C28" s="421" t="s">
        <v>239</v>
      </c>
      <c r="D28" s="370" t="s">
        <v>182</v>
      </c>
      <c r="E28" s="371">
        <v>700.8</v>
      </c>
      <c r="F28" s="366"/>
      <c r="G28" s="366"/>
      <c r="H28" s="366"/>
      <c r="I28" s="366"/>
      <c r="J28" s="366"/>
      <c r="K28" s="366"/>
      <c r="L28" s="366"/>
      <c r="M28" s="366"/>
      <c r="N28" s="366"/>
      <c r="O28" s="366"/>
      <c r="P28" s="367"/>
      <c r="Q28" s="368"/>
    </row>
    <row r="29" spans="1:17" ht="14.25" customHeight="1">
      <c r="A29" s="364">
        <v>9</v>
      </c>
      <c r="B29" s="365" t="s">
        <v>237</v>
      </c>
      <c r="C29" s="421" t="s">
        <v>240</v>
      </c>
      <c r="D29" s="370" t="s">
        <v>182</v>
      </c>
      <c r="E29" s="371">
        <v>700.8</v>
      </c>
      <c r="F29" s="366"/>
      <c r="G29" s="366"/>
      <c r="H29" s="366"/>
      <c r="I29" s="366"/>
      <c r="J29" s="366"/>
      <c r="K29" s="366"/>
      <c r="L29" s="366"/>
      <c r="M29" s="366"/>
      <c r="N29" s="366"/>
      <c r="O29" s="366"/>
      <c r="P29" s="367"/>
      <c r="Q29" s="368"/>
    </row>
    <row r="30" spans="1:19" ht="14.25" customHeight="1">
      <c r="A30" s="364">
        <v>10</v>
      </c>
      <c r="B30" s="365" t="s">
        <v>237</v>
      </c>
      <c r="C30" s="421" t="s">
        <v>241</v>
      </c>
      <c r="D30" s="370" t="s">
        <v>182</v>
      </c>
      <c r="E30" s="371">
        <v>584</v>
      </c>
      <c r="F30" s="366"/>
      <c r="G30" s="366"/>
      <c r="H30" s="366"/>
      <c r="I30" s="366"/>
      <c r="J30" s="366"/>
      <c r="K30" s="366"/>
      <c r="L30" s="366"/>
      <c r="M30" s="366"/>
      <c r="N30" s="366"/>
      <c r="O30" s="366"/>
      <c r="P30" s="367"/>
      <c r="R30" s="368"/>
      <c r="S30" s="368"/>
    </row>
    <row r="31" spans="1:19" ht="14.25" customHeight="1">
      <c r="A31" s="364">
        <v>11</v>
      </c>
      <c r="B31" s="365" t="s">
        <v>237</v>
      </c>
      <c r="C31" s="421" t="s">
        <v>242</v>
      </c>
      <c r="D31" s="370" t="s">
        <v>182</v>
      </c>
      <c r="E31" s="371">
        <v>584</v>
      </c>
      <c r="F31" s="366"/>
      <c r="G31" s="366"/>
      <c r="H31" s="366"/>
      <c r="I31" s="366"/>
      <c r="J31" s="366"/>
      <c r="K31" s="366"/>
      <c r="L31" s="366"/>
      <c r="M31" s="366"/>
      <c r="N31" s="366"/>
      <c r="O31" s="366"/>
      <c r="P31" s="367"/>
      <c r="R31" s="368"/>
      <c r="S31" s="368"/>
    </row>
    <row r="32" spans="1:17" ht="14.25" customHeight="1">
      <c r="A32" s="364">
        <v>12</v>
      </c>
      <c r="B32" s="422" t="s">
        <v>243</v>
      </c>
      <c r="C32" s="369" t="s">
        <v>244</v>
      </c>
      <c r="D32" s="370" t="s">
        <v>116</v>
      </c>
      <c r="E32" s="371">
        <v>5</v>
      </c>
      <c r="F32" s="366"/>
      <c r="G32" s="366"/>
      <c r="H32" s="366"/>
      <c r="I32" s="366"/>
      <c r="J32" s="366"/>
      <c r="K32" s="366"/>
      <c r="L32" s="366"/>
      <c r="M32" s="366"/>
      <c r="N32" s="366"/>
      <c r="O32" s="366"/>
      <c r="P32" s="367"/>
      <c r="Q32" s="368"/>
    </row>
    <row r="33" spans="1:17" ht="15" customHeight="1">
      <c r="A33" s="420">
        <v>13</v>
      </c>
      <c r="B33" s="365" t="s">
        <v>219</v>
      </c>
      <c r="C33" s="361" t="s">
        <v>245</v>
      </c>
      <c r="D33" s="355" t="s">
        <v>169</v>
      </c>
      <c r="E33" s="356">
        <v>131.1</v>
      </c>
      <c r="F33" s="366"/>
      <c r="G33" s="366"/>
      <c r="H33" s="366"/>
      <c r="I33" s="366"/>
      <c r="J33" s="366"/>
      <c r="K33" s="366"/>
      <c r="L33" s="366"/>
      <c r="M33" s="366"/>
      <c r="N33" s="366"/>
      <c r="O33" s="366"/>
      <c r="P33" s="367"/>
      <c r="Q33" s="368"/>
    </row>
    <row r="34" spans="1:19" ht="15" customHeight="1">
      <c r="A34" s="364">
        <v>14</v>
      </c>
      <c r="B34" s="365" t="s">
        <v>246</v>
      </c>
      <c r="C34" s="361" t="s">
        <v>247</v>
      </c>
      <c r="D34" s="355" t="s">
        <v>169</v>
      </c>
      <c r="E34" s="356">
        <v>135.8</v>
      </c>
      <c r="F34" s="366"/>
      <c r="G34" s="366"/>
      <c r="H34" s="366"/>
      <c r="I34" s="366"/>
      <c r="J34" s="366"/>
      <c r="K34" s="366"/>
      <c r="L34" s="366"/>
      <c r="M34" s="366"/>
      <c r="N34" s="366"/>
      <c r="O34" s="366"/>
      <c r="P34" s="367"/>
      <c r="R34" s="368"/>
      <c r="S34" s="368"/>
    </row>
    <row r="35" spans="1:17" ht="15" customHeight="1">
      <c r="A35" s="364">
        <v>15</v>
      </c>
      <c r="B35" s="365" t="s">
        <v>248</v>
      </c>
      <c r="C35" s="361" t="s">
        <v>249</v>
      </c>
      <c r="D35" s="355" t="s">
        <v>169</v>
      </c>
      <c r="E35" s="356">
        <v>95.9</v>
      </c>
      <c r="F35" s="366"/>
      <c r="G35" s="366"/>
      <c r="H35" s="366"/>
      <c r="I35" s="366"/>
      <c r="J35" s="366"/>
      <c r="K35" s="366"/>
      <c r="L35" s="366"/>
      <c r="M35" s="366"/>
      <c r="N35" s="366"/>
      <c r="O35" s="366"/>
      <c r="P35" s="367"/>
      <c r="Q35" s="368"/>
    </row>
    <row r="36" spans="1:17" ht="26.25" customHeight="1">
      <c r="A36" s="364">
        <v>16</v>
      </c>
      <c r="B36" s="365" t="s">
        <v>248</v>
      </c>
      <c r="C36" s="361" t="s">
        <v>406</v>
      </c>
      <c r="D36" s="355" t="s">
        <v>116</v>
      </c>
      <c r="E36" s="356">
        <v>130</v>
      </c>
      <c r="F36" s="366"/>
      <c r="G36" s="366"/>
      <c r="H36" s="366"/>
      <c r="I36" s="366"/>
      <c r="J36" s="366"/>
      <c r="K36" s="366"/>
      <c r="L36" s="366"/>
      <c r="M36" s="366"/>
      <c r="N36" s="366"/>
      <c r="O36" s="366"/>
      <c r="P36" s="367"/>
      <c r="Q36" s="368"/>
    </row>
    <row r="37" spans="1:19" ht="25.5">
      <c r="A37" s="411"/>
      <c r="B37" s="414"/>
      <c r="C37" s="415" t="s">
        <v>250</v>
      </c>
      <c r="D37" s="416"/>
      <c r="E37" s="417"/>
      <c r="F37" s="412"/>
      <c r="G37" s="366"/>
      <c r="H37" s="412"/>
      <c r="I37" s="412"/>
      <c r="J37" s="412"/>
      <c r="K37" s="412"/>
      <c r="L37" s="412"/>
      <c r="M37" s="412"/>
      <c r="N37" s="412"/>
      <c r="O37" s="412"/>
      <c r="P37" s="413"/>
      <c r="Q37" s="418"/>
      <c r="R37" s="368"/>
      <c r="S37" s="368"/>
    </row>
    <row r="38" spans="1:17" ht="27" customHeight="1">
      <c r="A38" s="364">
        <v>1</v>
      </c>
      <c r="B38" s="365" t="s">
        <v>183</v>
      </c>
      <c r="C38" s="361" t="s">
        <v>231</v>
      </c>
      <c r="D38" s="355" t="s">
        <v>182</v>
      </c>
      <c r="E38" s="356">
        <v>86.7</v>
      </c>
      <c r="F38" s="366"/>
      <c r="G38" s="366"/>
      <c r="H38" s="366"/>
      <c r="I38" s="366"/>
      <c r="J38" s="366"/>
      <c r="K38" s="366"/>
      <c r="L38" s="366"/>
      <c r="M38" s="366"/>
      <c r="N38" s="366"/>
      <c r="O38" s="366"/>
      <c r="P38" s="367"/>
      <c r="Q38" s="368"/>
    </row>
    <row r="39" spans="1:19" ht="14.25" customHeight="1">
      <c r="A39" s="364">
        <v>2</v>
      </c>
      <c r="B39" s="365" t="s">
        <v>183</v>
      </c>
      <c r="C39" s="419" t="s">
        <v>232</v>
      </c>
      <c r="D39" s="355" t="s">
        <v>182</v>
      </c>
      <c r="E39" s="356">
        <v>95.37</v>
      </c>
      <c r="F39" s="366"/>
      <c r="G39" s="366"/>
      <c r="H39" s="366"/>
      <c r="I39" s="366"/>
      <c r="J39" s="366"/>
      <c r="K39" s="366"/>
      <c r="L39" s="366"/>
      <c r="M39" s="366"/>
      <c r="N39" s="366"/>
      <c r="O39" s="366"/>
      <c r="P39" s="367"/>
      <c r="R39" s="368"/>
      <c r="S39" s="368"/>
    </row>
    <row r="40" spans="1:17" ht="14.25" customHeight="1">
      <c r="A40" s="364">
        <v>3</v>
      </c>
      <c r="B40" s="365" t="s">
        <v>183</v>
      </c>
      <c r="C40" s="419" t="s">
        <v>233</v>
      </c>
      <c r="D40" s="355" t="s">
        <v>182</v>
      </c>
      <c r="E40" s="356">
        <v>95.37</v>
      </c>
      <c r="F40" s="366"/>
      <c r="G40" s="366"/>
      <c r="H40" s="366"/>
      <c r="I40" s="366"/>
      <c r="J40" s="366"/>
      <c r="K40" s="366"/>
      <c r="L40" s="366"/>
      <c r="M40" s="366"/>
      <c r="N40" s="366"/>
      <c r="O40" s="366"/>
      <c r="P40" s="367"/>
      <c r="Q40" s="368"/>
    </row>
    <row r="41" spans="1:19" ht="15" customHeight="1">
      <c r="A41" s="420">
        <v>4</v>
      </c>
      <c r="B41" s="365" t="s">
        <v>183</v>
      </c>
      <c r="C41" s="419" t="s">
        <v>234</v>
      </c>
      <c r="D41" s="355" t="s">
        <v>182</v>
      </c>
      <c r="E41" s="356">
        <v>95.37</v>
      </c>
      <c r="F41" s="366"/>
      <c r="G41" s="366"/>
      <c r="H41" s="366"/>
      <c r="I41" s="366"/>
      <c r="J41" s="366"/>
      <c r="K41" s="366"/>
      <c r="L41" s="366"/>
      <c r="M41" s="366"/>
      <c r="N41" s="366"/>
      <c r="O41" s="366"/>
      <c r="P41" s="367"/>
      <c r="R41" s="368"/>
      <c r="S41" s="368"/>
    </row>
    <row r="42" spans="1:19" ht="14.25" customHeight="1">
      <c r="A42" s="420">
        <v>5</v>
      </c>
      <c r="B42" s="365" t="s">
        <v>183</v>
      </c>
      <c r="C42" s="421" t="s">
        <v>235</v>
      </c>
      <c r="D42" s="370" t="s">
        <v>186</v>
      </c>
      <c r="E42" s="371">
        <v>476.85</v>
      </c>
      <c r="F42" s="366"/>
      <c r="G42" s="366"/>
      <c r="H42" s="366"/>
      <c r="I42" s="366"/>
      <c r="J42" s="366"/>
      <c r="K42" s="366"/>
      <c r="L42" s="366"/>
      <c r="M42" s="366"/>
      <c r="N42" s="366"/>
      <c r="O42" s="366"/>
      <c r="P42" s="367"/>
      <c r="R42" s="368"/>
      <c r="S42" s="368"/>
    </row>
    <row r="43" spans="1:19" ht="14.25" customHeight="1">
      <c r="A43" s="420">
        <v>6</v>
      </c>
      <c r="B43" s="365" t="s">
        <v>183</v>
      </c>
      <c r="C43" s="421" t="s">
        <v>236</v>
      </c>
      <c r="D43" s="370" t="s">
        <v>116</v>
      </c>
      <c r="E43" s="371">
        <v>476.85</v>
      </c>
      <c r="F43" s="366"/>
      <c r="G43" s="366"/>
      <c r="H43" s="366"/>
      <c r="I43" s="366"/>
      <c r="J43" s="366"/>
      <c r="K43" s="366"/>
      <c r="L43" s="366"/>
      <c r="M43" s="366"/>
      <c r="N43" s="366"/>
      <c r="O43" s="366"/>
      <c r="P43" s="367"/>
      <c r="R43" s="368"/>
      <c r="S43" s="368"/>
    </row>
    <row r="44" spans="1:17" ht="14.25" customHeight="1">
      <c r="A44" s="364">
        <v>7</v>
      </c>
      <c r="B44" s="365" t="s">
        <v>237</v>
      </c>
      <c r="C44" s="369" t="s">
        <v>238</v>
      </c>
      <c r="D44" s="370" t="s">
        <v>182</v>
      </c>
      <c r="E44" s="371">
        <v>86.7</v>
      </c>
      <c r="F44" s="366"/>
      <c r="G44" s="366"/>
      <c r="H44" s="366"/>
      <c r="I44" s="366"/>
      <c r="J44" s="366"/>
      <c r="K44" s="366"/>
      <c r="L44" s="366"/>
      <c r="M44" s="366"/>
      <c r="N44" s="366"/>
      <c r="O44" s="366"/>
      <c r="P44" s="367"/>
      <c r="Q44" s="368"/>
    </row>
    <row r="45" spans="1:17" ht="14.25" customHeight="1">
      <c r="A45" s="364">
        <v>8</v>
      </c>
      <c r="B45" s="365" t="s">
        <v>237</v>
      </c>
      <c r="C45" s="421" t="s">
        <v>239</v>
      </c>
      <c r="D45" s="370" t="s">
        <v>182</v>
      </c>
      <c r="E45" s="371">
        <v>104.04</v>
      </c>
      <c r="F45" s="366"/>
      <c r="G45" s="366"/>
      <c r="H45" s="366"/>
      <c r="I45" s="366"/>
      <c r="J45" s="366"/>
      <c r="K45" s="366"/>
      <c r="L45" s="366"/>
      <c r="M45" s="366"/>
      <c r="N45" s="366"/>
      <c r="O45" s="366"/>
      <c r="P45" s="367"/>
      <c r="Q45" s="368"/>
    </row>
    <row r="46" spans="1:17" ht="14.25" customHeight="1">
      <c r="A46" s="364">
        <v>9</v>
      </c>
      <c r="B46" s="365" t="s">
        <v>237</v>
      </c>
      <c r="C46" s="421" t="s">
        <v>240</v>
      </c>
      <c r="D46" s="370" t="s">
        <v>182</v>
      </c>
      <c r="E46" s="371">
        <v>104.04</v>
      </c>
      <c r="F46" s="366"/>
      <c r="G46" s="366"/>
      <c r="H46" s="366"/>
      <c r="I46" s="366"/>
      <c r="J46" s="366"/>
      <c r="K46" s="366"/>
      <c r="L46" s="366"/>
      <c r="M46" s="366"/>
      <c r="N46" s="366"/>
      <c r="O46" s="366"/>
      <c r="P46" s="367"/>
      <c r="Q46" s="368"/>
    </row>
    <row r="47" spans="1:19" ht="14.25" customHeight="1">
      <c r="A47" s="364">
        <v>10</v>
      </c>
      <c r="B47" s="365" t="s">
        <v>237</v>
      </c>
      <c r="C47" s="421" t="s">
        <v>241</v>
      </c>
      <c r="D47" s="370" t="s">
        <v>182</v>
      </c>
      <c r="E47" s="371">
        <v>86.7</v>
      </c>
      <c r="F47" s="366"/>
      <c r="G47" s="366"/>
      <c r="H47" s="366"/>
      <c r="I47" s="366"/>
      <c r="J47" s="366"/>
      <c r="K47" s="366"/>
      <c r="L47" s="366"/>
      <c r="M47" s="366"/>
      <c r="N47" s="366"/>
      <c r="O47" s="366"/>
      <c r="P47" s="367"/>
      <c r="R47" s="368"/>
      <c r="S47" s="368"/>
    </row>
    <row r="48" spans="1:19" ht="14.25" customHeight="1">
      <c r="A48" s="364">
        <v>11</v>
      </c>
      <c r="B48" s="365" t="s">
        <v>237</v>
      </c>
      <c r="C48" s="421" t="s">
        <v>242</v>
      </c>
      <c r="D48" s="370" t="s">
        <v>182</v>
      </c>
      <c r="E48" s="371">
        <v>86.7</v>
      </c>
      <c r="F48" s="366"/>
      <c r="G48" s="366"/>
      <c r="H48" s="366"/>
      <c r="I48" s="366"/>
      <c r="J48" s="366"/>
      <c r="K48" s="366"/>
      <c r="L48" s="366"/>
      <c r="M48" s="366"/>
      <c r="N48" s="366"/>
      <c r="O48" s="366"/>
      <c r="P48" s="367"/>
      <c r="R48" s="368"/>
      <c r="S48" s="368"/>
    </row>
    <row r="49" spans="1:17" ht="27" customHeight="1">
      <c r="A49" s="364">
        <v>12</v>
      </c>
      <c r="B49" s="449" t="s">
        <v>183</v>
      </c>
      <c r="C49" s="456" t="s">
        <v>410</v>
      </c>
      <c r="D49" s="457" t="s">
        <v>182</v>
      </c>
      <c r="E49" s="455">
        <v>81</v>
      </c>
      <c r="F49" s="450"/>
      <c r="G49" s="366"/>
      <c r="H49" s="366"/>
      <c r="I49" s="366"/>
      <c r="J49" s="366"/>
      <c r="K49" s="366"/>
      <c r="L49" s="366"/>
      <c r="M49" s="366"/>
      <c r="N49" s="366"/>
      <c r="O49" s="366"/>
      <c r="P49" s="367"/>
      <c r="Q49" s="368"/>
    </row>
    <row r="50" spans="1:19" ht="40.5" customHeight="1">
      <c r="A50" s="364">
        <v>13</v>
      </c>
      <c r="B50" s="449" t="s">
        <v>183</v>
      </c>
      <c r="C50" s="458" t="s">
        <v>411</v>
      </c>
      <c r="D50" s="457" t="s">
        <v>182</v>
      </c>
      <c r="E50" s="454" t="s">
        <v>412</v>
      </c>
      <c r="F50" s="450"/>
      <c r="G50" s="366"/>
      <c r="H50" s="366"/>
      <c r="I50" s="366"/>
      <c r="J50" s="366"/>
      <c r="K50" s="366"/>
      <c r="L50" s="366"/>
      <c r="M50" s="366"/>
      <c r="N50" s="366"/>
      <c r="O50" s="366"/>
      <c r="P50" s="367"/>
      <c r="R50" s="368"/>
      <c r="S50" s="368"/>
    </row>
    <row r="51" spans="1:19" ht="14.25" customHeight="1">
      <c r="A51" s="420">
        <v>14</v>
      </c>
      <c r="B51" s="365" t="s">
        <v>183</v>
      </c>
      <c r="C51" s="451" t="s">
        <v>235</v>
      </c>
      <c r="D51" s="452" t="s">
        <v>186</v>
      </c>
      <c r="E51" s="453">
        <v>214.94</v>
      </c>
      <c r="F51" s="366"/>
      <c r="G51" s="366"/>
      <c r="H51" s="366"/>
      <c r="I51" s="366"/>
      <c r="J51" s="366"/>
      <c r="K51" s="366"/>
      <c r="L51" s="366"/>
      <c r="M51" s="366"/>
      <c r="N51" s="366"/>
      <c r="O51" s="366"/>
      <c r="P51" s="367"/>
      <c r="R51" s="368"/>
      <c r="S51" s="368"/>
    </row>
    <row r="52" spans="1:19" ht="14.25" customHeight="1">
      <c r="A52" s="420">
        <v>15</v>
      </c>
      <c r="B52" s="365" t="s">
        <v>183</v>
      </c>
      <c r="C52" s="421" t="s">
        <v>251</v>
      </c>
      <c r="D52" s="370" t="s">
        <v>116</v>
      </c>
      <c r="E52" s="371">
        <v>214.94</v>
      </c>
      <c r="F52" s="366"/>
      <c r="G52" s="366"/>
      <c r="H52" s="366"/>
      <c r="I52" s="366"/>
      <c r="J52" s="366"/>
      <c r="K52" s="366"/>
      <c r="L52" s="366"/>
      <c r="M52" s="366"/>
      <c r="N52" s="366"/>
      <c r="O52" s="366"/>
      <c r="P52" s="367"/>
      <c r="R52" s="368"/>
      <c r="S52" s="368"/>
    </row>
    <row r="53" spans="1:17" s="351" customFormat="1" ht="33.75" customHeight="1">
      <c r="A53" s="352">
        <v>16</v>
      </c>
      <c r="B53" s="353" t="s">
        <v>180</v>
      </c>
      <c r="C53" s="354" t="s">
        <v>194</v>
      </c>
      <c r="D53" s="355" t="s">
        <v>182</v>
      </c>
      <c r="E53" s="356">
        <v>39.08</v>
      </c>
      <c r="F53" s="357"/>
      <c r="G53" s="357"/>
      <c r="H53" s="357"/>
      <c r="I53" s="357"/>
      <c r="J53" s="357"/>
      <c r="K53" s="357"/>
      <c r="L53" s="357"/>
      <c r="M53" s="357"/>
      <c r="N53" s="357"/>
      <c r="O53" s="357"/>
      <c r="P53" s="358"/>
      <c r="Q53" s="350"/>
    </row>
    <row r="54" spans="1:17" s="351" customFormat="1" ht="15" customHeight="1">
      <c r="A54" s="352">
        <v>17</v>
      </c>
      <c r="B54" s="353"/>
      <c r="C54" s="360" t="s">
        <v>195</v>
      </c>
      <c r="D54" s="355" t="s">
        <v>182</v>
      </c>
      <c r="E54" s="356">
        <v>46.895999999999994</v>
      </c>
      <c r="F54" s="357"/>
      <c r="G54" s="357"/>
      <c r="H54" s="357"/>
      <c r="I54" s="357"/>
      <c r="J54" s="357"/>
      <c r="K54" s="357"/>
      <c r="L54" s="357"/>
      <c r="M54" s="357"/>
      <c r="N54" s="357"/>
      <c r="O54" s="357"/>
      <c r="P54" s="358"/>
      <c r="Q54" s="350"/>
    </row>
    <row r="55" spans="1:19" s="351" customFormat="1" ht="25.5">
      <c r="A55" s="352">
        <v>18</v>
      </c>
      <c r="B55" s="353"/>
      <c r="C55" s="360" t="s">
        <v>252</v>
      </c>
      <c r="D55" s="355" t="s">
        <v>186</v>
      </c>
      <c r="E55" s="356">
        <v>195.4</v>
      </c>
      <c r="F55" s="357"/>
      <c r="G55" s="357"/>
      <c r="H55" s="357"/>
      <c r="I55" s="357"/>
      <c r="J55" s="357"/>
      <c r="K55" s="357"/>
      <c r="L55" s="357"/>
      <c r="M55" s="357"/>
      <c r="N55" s="357"/>
      <c r="O55" s="357"/>
      <c r="P55" s="358"/>
      <c r="R55" s="350"/>
      <c r="S55" s="350"/>
    </row>
    <row r="56" spans="1:19" s="351" customFormat="1" ht="12.75">
      <c r="A56" s="352">
        <v>19</v>
      </c>
      <c r="B56" s="353"/>
      <c r="C56" s="360" t="s">
        <v>197</v>
      </c>
      <c r="D56" s="355" t="s">
        <v>169</v>
      </c>
      <c r="E56" s="356">
        <v>46</v>
      </c>
      <c r="F56" s="357"/>
      <c r="G56" s="357"/>
      <c r="H56" s="357"/>
      <c r="I56" s="357"/>
      <c r="J56" s="357"/>
      <c r="K56" s="357"/>
      <c r="L56" s="357"/>
      <c r="M56" s="357"/>
      <c r="N56" s="357"/>
      <c r="O56" s="357"/>
      <c r="P56" s="358"/>
      <c r="R56" s="350"/>
      <c r="S56" s="350"/>
    </row>
    <row r="57" spans="1:19" s="351" customFormat="1" ht="12.75">
      <c r="A57" s="352">
        <v>20</v>
      </c>
      <c r="B57" s="353" t="s">
        <v>180</v>
      </c>
      <c r="C57" s="361" t="s">
        <v>198</v>
      </c>
      <c r="D57" s="355" t="s">
        <v>182</v>
      </c>
      <c r="E57" s="356">
        <v>39.08</v>
      </c>
      <c r="F57" s="357"/>
      <c r="G57" s="357"/>
      <c r="H57" s="357"/>
      <c r="I57" s="357"/>
      <c r="J57" s="357"/>
      <c r="K57" s="357"/>
      <c r="L57" s="357"/>
      <c r="M57" s="357"/>
      <c r="N57" s="357"/>
      <c r="O57" s="357"/>
      <c r="P57" s="358"/>
      <c r="R57" s="350"/>
      <c r="S57" s="350"/>
    </row>
    <row r="58" spans="1:19" s="351" customFormat="1" ht="12.75">
      <c r="A58" s="352">
        <v>21</v>
      </c>
      <c r="B58" s="353"/>
      <c r="C58" s="360" t="s">
        <v>199</v>
      </c>
      <c r="D58" s="355" t="s">
        <v>186</v>
      </c>
      <c r="E58" s="356">
        <v>156.32</v>
      </c>
      <c r="F58" s="357"/>
      <c r="G58" s="357"/>
      <c r="H58" s="357"/>
      <c r="I58" s="357"/>
      <c r="J58" s="357"/>
      <c r="K58" s="357"/>
      <c r="L58" s="357"/>
      <c r="M58" s="357"/>
      <c r="N58" s="357"/>
      <c r="O58" s="357"/>
      <c r="P58" s="358"/>
      <c r="R58" s="350"/>
      <c r="S58" s="350"/>
    </row>
    <row r="59" spans="1:19" s="351" customFormat="1" ht="12.75">
      <c r="A59" s="352">
        <v>22</v>
      </c>
      <c r="B59" s="353" t="s">
        <v>180</v>
      </c>
      <c r="C59" s="354" t="s">
        <v>253</v>
      </c>
      <c r="D59" s="355" t="s">
        <v>182</v>
      </c>
      <c r="E59" s="356">
        <v>39.08</v>
      </c>
      <c r="F59" s="357"/>
      <c r="G59" s="357"/>
      <c r="H59" s="357"/>
      <c r="I59" s="357"/>
      <c r="J59" s="357"/>
      <c r="K59" s="357"/>
      <c r="L59" s="357"/>
      <c r="M59" s="357"/>
      <c r="N59" s="357"/>
      <c r="O59" s="357"/>
      <c r="P59" s="358"/>
      <c r="R59" s="350"/>
      <c r="S59" s="350"/>
    </row>
    <row r="60" spans="1:17" s="351" customFormat="1" ht="12.75">
      <c r="A60" s="352">
        <v>23</v>
      </c>
      <c r="B60" s="353"/>
      <c r="C60" s="360" t="s">
        <v>201</v>
      </c>
      <c r="D60" s="355" t="s">
        <v>202</v>
      </c>
      <c r="E60" s="356">
        <v>14.4596</v>
      </c>
      <c r="F60" s="357"/>
      <c r="G60" s="357"/>
      <c r="H60" s="357"/>
      <c r="I60" s="357"/>
      <c r="J60" s="357"/>
      <c r="K60" s="357"/>
      <c r="L60" s="357"/>
      <c r="M60" s="357"/>
      <c r="N60" s="357"/>
      <c r="O60" s="357"/>
      <c r="P60" s="358"/>
      <c r="Q60" s="350"/>
    </row>
    <row r="61" spans="1:17" s="351" customFormat="1" ht="12.75">
      <c r="A61" s="352">
        <v>24</v>
      </c>
      <c r="B61" s="353"/>
      <c r="C61" s="360" t="s">
        <v>254</v>
      </c>
      <c r="D61" s="355" t="s">
        <v>202</v>
      </c>
      <c r="E61" s="356">
        <v>14.4596</v>
      </c>
      <c r="F61" s="357"/>
      <c r="G61" s="357"/>
      <c r="H61" s="357"/>
      <c r="I61" s="357"/>
      <c r="J61" s="357"/>
      <c r="K61" s="357"/>
      <c r="L61" s="357"/>
      <c r="M61" s="357"/>
      <c r="N61" s="357"/>
      <c r="O61" s="357"/>
      <c r="P61" s="358"/>
      <c r="Q61" s="350"/>
    </row>
    <row r="62" spans="1:19" ht="27" customHeight="1">
      <c r="A62" s="423"/>
      <c r="B62" s="424"/>
      <c r="C62" s="415" t="s">
        <v>255</v>
      </c>
      <c r="D62" s="416"/>
      <c r="E62" s="417"/>
      <c r="F62" s="412"/>
      <c r="G62" s="412"/>
      <c r="H62" s="412"/>
      <c r="I62" s="412"/>
      <c r="J62" s="412"/>
      <c r="K62" s="412"/>
      <c r="L62" s="412"/>
      <c r="M62" s="412"/>
      <c r="N62" s="412"/>
      <c r="O62" s="412"/>
      <c r="P62" s="413"/>
      <c r="R62" s="368"/>
      <c r="S62" s="368"/>
    </row>
    <row r="63" spans="1:19" ht="24.75" customHeight="1">
      <c r="A63" s="364">
        <v>1</v>
      </c>
      <c r="B63" s="365" t="s">
        <v>256</v>
      </c>
      <c r="C63" s="361" t="s">
        <v>257</v>
      </c>
      <c r="D63" s="355" t="s">
        <v>120</v>
      </c>
      <c r="E63" s="356">
        <v>2</v>
      </c>
      <c r="F63" s="366"/>
      <c r="G63" s="366"/>
      <c r="H63" s="366"/>
      <c r="I63" s="366"/>
      <c r="J63" s="366"/>
      <c r="K63" s="366"/>
      <c r="L63" s="366"/>
      <c r="M63" s="366"/>
      <c r="N63" s="366"/>
      <c r="O63" s="366"/>
      <c r="P63" s="367"/>
      <c r="Q63" s="368"/>
      <c r="S63" s="418"/>
    </row>
    <row r="64" spans="1:19" ht="27.75" customHeight="1">
      <c r="A64" s="420">
        <v>2</v>
      </c>
      <c r="B64" s="365" t="s">
        <v>256</v>
      </c>
      <c r="C64" s="361" t="s">
        <v>258</v>
      </c>
      <c r="D64" s="355" t="s">
        <v>116</v>
      </c>
      <c r="E64" s="356">
        <v>2</v>
      </c>
      <c r="F64" s="366"/>
      <c r="G64" s="366"/>
      <c r="H64" s="366"/>
      <c r="I64" s="366"/>
      <c r="J64" s="366"/>
      <c r="K64" s="366"/>
      <c r="L64" s="366"/>
      <c r="M64" s="366"/>
      <c r="N64" s="366"/>
      <c r="O64" s="366"/>
      <c r="P64" s="367"/>
      <c r="Q64" s="418"/>
      <c r="R64" s="368"/>
      <c r="S64" s="368"/>
    </row>
    <row r="65" spans="1:19" ht="27" customHeight="1">
      <c r="A65" s="420">
        <v>3</v>
      </c>
      <c r="B65" s="365" t="s">
        <v>259</v>
      </c>
      <c r="C65" s="361" t="s">
        <v>260</v>
      </c>
      <c r="D65" s="355" t="s">
        <v>261</v>
      </c>
      <c r="E65" s="356">
        <v>2.5</v>
      </c>
      <c r="F65" s="366"/>
      <c r="G65" s="366"/>
      <c r="H65" s="366"/>
      <c r="I65" s="366"/>
      <c r="J65" s="366"/>
      <c r="K65" s="366"/>
      <c r="L65" s="366"/>
      <c r="M65" s="366"/>
      <c r="N65" s="366"/>
      <c r="O65" s="366"/>
      <c r="P65" s="367"/>
      <c r="R65" s="368"/>
      <c r="S65" s="368"/>
    </row>
    <row r="66" spans="1:19" ht="25.5" customHeight="1">
      <c r="A66" s="420">
        <v>4</v>
      </c>
      <c r="B66" s="365" t="s">
        <v>262</v>
      </c>
      <c r="C66" s="361" t="s">
        <v>263</v>
      </c>
      <c r="D66" s="355" t="s">
        <v>182</v>
      </c>
      <c r="E66" s="356">
        <v>12.6</v>
      </c>
      <c r="F66" s="366"/>
      <c r="G66" s="366"/>
      <c r="H66" s="366"/>
      <c r="I66" s="366"/>
      <c r="J66" s="366"/>
      <c r="K66" s="366"/>
      <c r="L66" s="366"/>
      <c r="M66" s="366"/>
      <c r="N66" s="366"/>
      <c r="O66" s="366"/>
      <c r="P66" s="367"/>
      <c r="Q66" s="418"/>
      <c r="R66" s="368"/>
      <c r="S66" s="368"/>
    </row>
    <row r="67" spans="1:19" ht="14.25" customHeight="1">
      <c r="A67" s="420">
        <v>5</v>
      </c>
      <c r="B67" s="365" t="s">
        <v>264</v>
      </c>
      <c r="C67" s="361" t="s">
        <v>265</v>
      </c>
      <c r="D67" s="355" t="s">
        <v>182</v>
      </c>
      <c r="E67" s="356">
        <v>12.6</v>
      </c>
      <c r="F67" s="366"/>
      <c r="G67" s="366"/>
      <c r="H67" s="366"/>
      <c r="I67" s="366"/>
      <c r="J67" s="366"/>
      <c r="K67" s="366"/>
      <c r="L67" s="366"/>
      <c r="M67" s="366"/>
      <c r="N67" s="366"/>
      <c r="O67" s="366"/>
      <c r="P67" s="367"/>
      <c r="Q67" s="418"/>
      <c r="R67" s="368"/>
      <c r="S67" s="368"/>
    </row>
    <row r="68" spans="1:19" ht="14.25" customHeight="1">
      <c r="A68" s="420">
        <v>6</v>
      </c>
      <c r="B68" s="365" t="s">
        <v>219</v>
      </c>
      <c r="C68" s="361" t="s">
        <v>266</v>
      </c>
      <c r="D68" s="355" t="s">
        <v>182</v>
      </c>
      <c r="E68" s="356">
        <v>4.2</v>
      </c>
      <c r="F68" s="366"/>
      <c r="G68" s="366"/>
      <c r="H68" s="366"/>
      <c r="I68" s="366"/>
      <c r="J68" s="366"/>
      <c r="K68" s="366"/>
      <c r="L68" s="366"/>
      <c r="M68" s="366"/>
      <c r="N68" s="366"/>
      <c r="O68" s="366"/>
      <c r="P68" s="367"/>
      <c r="R68" s="368"/>
      <c r="S68" s="368"/>
    </row>
    <row r="69" spans="1:19" ht="27" customHeight="1">
      <c r="A69" s="420">
        <v>7</v>
      </c>
      <c r="B69" s="365" t="s">
        <v>219</v>
      </c>
      <c r="C69" s="361" t="s">
        <v>267</v>
      </c>
      <c r="D69" s="355" t="s">
        <v>139</v>
      </c>
      <c r="E69" s="356">
        <v>5</v>
      </c>
      <c r="F69" s="366"/>
      <c r="G69" s="366"/>
      <c r="H69" s="366"/>
      <c r="I69" s="366"/>
      <c r="J69" s="366"/>
      <c r="K69" s="366"/>
      <c r="L69" s="366"/>
      <c r="M69" s="366"/>
      <c r="N69" s="366"/>
      <c r="O69" s="366"/>
      <c r="P69" s="367"/>
      <c r="R69" s="368"/>
      <c r="S69" s="368"/>
    </row>
    <row r="70" spans="1:19" ht="12.75" customHeight="1">
      <c r="A70" s="364">
        <v>8</v>
      </c>
      <c r="B70" s="365" t="s">
        <v>268</v>
      </c>
      <c r="C70" s="361" t="s">
        <v>269</v>
      </c>
      <c r="D70" s="355" t="s">
        <v>139</v>
      </c>
      <c r="E70" s="356">
        <v>1</v>
      </c>
      <c r="F70" s="366"/>
      <c r="G70" s="366"/>
      <c r="H70" s="366"/>
      <c r="I70" s="366"/>
      <c r="J70" s="366"/>
      <c r="K70" s="366"/>
      <c r="L70" s="366"/>
      <c r="M70" s="366"/>
      <c r="N70" s="366"/>
      <c r="O70" s="366"/>
      <c r="P70" s="367"/>
      <c r="Q70" s="368"/>
      <c r="S70" s="418"/>
    </row>
    <row r="71" spans="1:16" s="433" customFormat="1" ht="25.5">
      <c r="A71" s="425">
        <v>9</v>
      </c>
      <c r="B71" s="426" t="s">
        <v>270</v>
      </c>
      <c r="C71" s="427" t="s">
        <v>271</v>
      </c>
      <c r="D71" s="428" t="s">
        <v>139</v>
      </c>
      <c r="E71" s="429">
        <v>1</v>
      </c>
      <c r="F71" s="430"/>
      <c r="G71" s="430"/>
      <c r="H71" s="430"/>
      <c r="I71" s="430"/>
      <c r="J71" s="430"/>
      <c r="K71" s="430"/>
      <c r="L71" s="431"/>
      <c r="M71" s="431"/>
      <c r="N71" s="431"/>
      <c r="O71" s="431"/>
      <c r="P71" s="432"/>
    </row>
    <row r="72" spans="1:17" s="433" customFormat="1" ht="25.5">
      <c r="A72" s="434">
        <v>10</v>
      </c>
      <c r="B72" s="426" t="s">
        <v>270</v>
      </c>
      <c r="C72" s="435" t="s">
        <v>396</v>
      </c>
      <c r="D72" s="428" t="s">
        <v>139</v>
      </c>
      <c r="E72" s="429">
        <v>1</v>
      </c>
      <c r="F72" s="430"/>
      <c r="G72" s="430"/>
      <c r="H72" s="430"/>
      <c r="I72" s="436"/>
      <c r="J72" s="430"/>
      <c r="K72" s="430"/>
      <c r="L72" s="431"/>
      <c r="M72" s="431"/>
      <c r="N72" s="431"/>
      <c r="O72" s="431"/>
      <c r="P72" s="432"/>
      <c r="Q72" s="437"/>
    </row>
    <row r="73" spans="1:17" s="433" customFormat="1" ht="12.75">
      <c r="A73" s="434">
        <v>11</v>
      </c>
      <c r="B73" s="426" t="s">
        <v>403</v>
      </c>
      <c r="C73" s="435" t="s">
        <v>400</v>
      </c>
      <c r="D73" s="428" t="s">
        <v>139</v>
      </c>
      <c r="E73" s="429">
        <v>1</v>
      </c>
      <c r="F73" s="430"/>
      <c r="G73" s="430"/>
      <c r="H73" s="430"/>
      <c r="I73" s="436"/>
      <c r="J73" s="430"/>
      <c r="K73" s="430"/>
      <c r="L73" s="431"/>
      <c r="M73" s="431"/>
      <c r="N73" s="431"/>
      <c r="O73" s="431"/>
      <c r="P73" s="432"/>
      <c r="Q73" s="437"/>
    </row>
    <row r="74" spans="1:17" s="433" customFormat="1" ht="12.75">
      <c r="A74" s="438">
        <v>12</v>
      </c>
      <c r="B74" s="439"/>
      <c r="C74" s="440" t="s">
        <v>397</v>
      </c>
      <c r="D74" s="441" t="s">
        <v>182</v>
      </c>
      <c r="E74" s="442">
        <f>2*1.2*0.45+2*1*0.35</f>
        <v>1.78</v>
      </c>
      <c r="F74" s="443"/>
      <c r="G74" s="443"/>
      <c r="H74" s="443"/>
      <c r="I74" s="444"/>
      <c r="J74" s="443"/>
      <c r="K74" s="443"/>
      <c r="L74" s="445"/>
      <c r="M74" s="445"/>
      <c r="N74" s="445"/>
      <c r="O74" s="445"/>
      <c r="P74" s="446"/>
      <c r="Q74" s="437"/>
    </row>
    <row r="75" spans="1:17" s="433" customFormat="1" ht="12.75">
      <c r="A75" s="438">
        <v>13</v>
      </c>
      <c r="B75" s="439"/>
      <c r="C75" s="440" t="s">
        <v>398</v>
      </c>
      <c r="D75" s="441" t="s">
        <v>261</v>
      </c>
      <c r="E75" s="442">
        <f>2*0.3*0.3*0.45+2*0.25*0.25*0.35</f>
        <v>0.12475</v>
      </c>
      <c r="F75" s="443"/>
      <c r="G75" s="443"/>
      <c r="H75" s="443"/>
      <c r="I75" s="444"/>
      <c r="J75" s="443"/>
      <c r="K75" s="443"/>
      <c r="L75" s="445"/>
      <c r="M75" s="445"/>
      <c r="N75" s="445"/>
      <c r="O75" s="445"/>
      <c r="P75" s="446"/>
      <c r="Q75" s="437"/>
    </row>
    <row r="76" spans="1:17" s="433" customFormat="1" ht="12.75">
      <c r="A76" s="438">
        <v>14</v>
      </c>
      <c r="B76" s="439"/>
      <c r="C76" s="440" t="s">
        <v>399</v>
      </c>
      <c r="D76" s="441" t="s">
        <v>186</v>
      </c>
      <c r="E76" s="442">
        <f>E75*20</f>
        <v>2.495</v>
      </c>
      <c r="F76" s="443"/>
      <c r="G76" s="443"/>
      <c r="H76" s="443"/>
      <c r="I76" s="444"/>
      <c r="J76" s="443"/>
      <c r="K76" s="443"/>
      <c r="L76" s="445"/>
      <c r="M76" s="445"/>
      <c r="N76" s="445"/>
      <c r="O76" s="445"/>
      <c r="P76" s="446"/>
      <c r="Q76" s="437"/>
    </row>
    <row r="77" spans="1:17" s="433" customFormat="1" ht="25.5">
      <c r="A77" s="438">
        <v>15</v>
      </c>
      <c r="B77" s="439"/>
      <c r="C77" s="440" t="s">
        <v>402</v>
      </c>
      <c r="D77" s="441" t="s">
        <v>116</v>
      </c>
      <c r="E77" s="442">
        <v>4</v>
      </c>
      <c r="F77" s="443"/>
      <c r="G77" s="443"/>
      <c r="H77" s="443"/>
      <c r="I77" s="444"/>
      <c r="J77" s="443"/>
      <c r="K77" s="443"/>
      <c r="L77" s="445"/>
      <c r="M77" s="445"/>
      <c r="N77" s="445"/>
      <c r="O77" s="445"/>
      <c r="P77" s="446"/>
      <c r="Q77" s="437"/>
    </row>
    <row r="78" spans="1:17" s="433" customFormat="1" ht="12.75">
      <c r="A78" s="438">
        <v>16</v>
      </c>
      <c r="B78" s="439"/>
      <c r="C78" s="440" t="s">
        <v>242</v>
      </c>
      <c r="D78" s="441" t="s">
        <v>139</v>
      </c>
      <c r="E78" s="442">
        <v>1</v>
      </c>
      <c r="F78" s="443"/>
      <c r="G78" s="443"/>
      <c r="H78" s="443"/>
      <c r="I78" s="444"/>
      <c r="J78" s="443"/>
      <c r="K78" s="443"/>
      <c r="L78" s="445"/>
      <c r="M78" s="445"/>
      <c r="N78" s="445"/>
      <c r="O78" s="445"/>
      <c r="P78" s="446"/>
      <c r="Q78" s="437"/>
    </row>
    <row r="79" spans="1:17" s="433" customFormat="1" ht="38.25">
      <c r="A79" s="434">
        <v>17</v>
      </c>
      <c r="B79" s="426" t="s">
        <v>270</v>
      </c>
      <c r="C79" s="435" t="s">
        <v>401</v>
      </c>
      <c r="D79" s="428" t="s">
        <v>182</v>
      </c>
      <c r="E79" s="429">
        <f>2.55*1.77</f>
        <v>4.5135</v>
      </c>
      <c r="F79" s="430"/>
      <c r="G79" s="430"/>
      <c r="H79" s="430"/>
      <c r="I79" s="436"/>
      <c r="J79" s="430"/>
      <c r="K79" s="430"/>
      <c r="L79" s="431"/>
      <c r="M79" s="431"/>
      <c r="N79" s="431"/>
      <c r="O79" s="431"/>
      <c r="P79" s="432"/>
      <c r="Q79" s="437"/>
    </row>
    <row r="80" spans="1:17" s="433" customFormat="1" ht="12.75">
      <c r="A80" s="434">
        <v>18</v>
      </c>
      <c r="B80" s="447" t="s">
        <v>270</v>
      </c>
      <c r="C80" s="435" t="s">
        <v>272</v>
      </c>
      <c r="D80" s="428" t="s">
        <v>139</v>
      </c>
      <c r="E80" s="429">
        <v>1</v>
      </c>
      <c r="F80" s="430"/>
      <c r="G80" s="430"/>
      <c r="H80" s="430"/>
      <c r="I80" s="436"/>
      <c r="J80" s="430"/>
      <c r="K80" s="430"/>
      <c r="L80" s="431"/>
      <c r="M80" s="431"/>
      <c r="N80" s="431"/>
      <c r="O80" s="431"/>
      <c r="P80" s="432"/>
      <c r="Q80" s="437"/>
    </row>
    <row r="81" spans="1:19" ht="32.25" customHeight="1">
      <c r="A81" s="423"/>
      <c r="B81" s="424"/>
      <c r="C81" s="415" t="s">
        <v>273</v>
      </c>
      <c r="D81" s="416"/>
      <c r="E81" s="417">
        <v>1</v>
      </c>
      <c r="F81" s="412"/>
      <c r="G81" s="412"/>
      <c r="H81" s="412"/>
      <c r="I81" s="412"/>
      <c r="J81" s="412"/>
      <c r="K81" s="412"/>
      <c r="L81" s="412"/>
      <c r="M81" s="412"/>
      <c r="N81" s="412"/>
      <c r="O81" s="412"/>
      <c r="P81" s="413"/>
      <c r="R81" s="368"/>
      <c r="S81" s="368"/>
    </row>
    <row r="82" spans="1:19" ht="27" customHeight="1">
      <c r="A82" s="420">
        <v>1</v>
      </c>
      <c r="B82" s="365" t="s">
        <v>262</v>
      </c>
      <c r="C82" s="369" t="s">
        <v>274</v>
      </c>
      <c r="D82" s="370" t="s">
        <v>182</v>
      </c>
      <c r="E82" s="371">
        <f>E81*1.32*2.76</f>
        <v>3.6431999999999998</v>
      </c>
      <c r="F82" s="366"/>
      <c r="G82" s="366"/>
      <c r="H82" s="366"/>
      <c r="I82" s="366"/>
      <c r="J82" s="366"/>
      <c r="K82" s="366"/>
      <c r="L82" s="366"/>
      <c r="M82" s="366"/>
      <c r="N82" s="366"/>
      <c r="O82" s="366"/>
      <c r="P82" s="367"/>
      <c r="R82" s="368"/>
      <c r="S82" s="368"/>
    </row>
    <row r="83" spans="1:17" s="351" customFormat="1" ht="40.5" customHeight="1">
      <c r="A83" s="352">
        <v>2</v>
      </c>
      <c r="B83" s="353" t="s">
        <v>183</v>
      </c>
      <c r="C83" s="354" t="s">
        <v>275</v>
      </c>
      <c r="D83" s="355" t="s">
        <v>182</v>
      </c>
      <c r="E83" s="356">
        <f>E82*1</f>
        <v>3.6431999999999998</v>
      </c>
      <c r="F83" s="357"/>
      <c r="G83" s="357"/>
      <c r="H83" s="357"/>
      <c r="I83" s="357"/>
      <c r="J83" s="357"/>
      <c r="K83" s="357"/>
      <c r="L83" s="357"/>
      <c r="M83" s="357"/>
      <c r="N83" s="357"/>
      <c r="O83" s="357"/>
      <c r="P83" s="358"/>
      <c r="Q83" s="350"/>
    </row>
    <row r="84" spans="1:17" s="351" customFormat="1" ht="15" customHeight="1">
      <c r="A84" s="352">
        <v>3</v>
      </c>
      <c r="B84" s="353"/>
      <c r="C84" s="360" t="s">
        <v>185</v>
      </c>
      <c r="D84" s="355" t="s">
        <v>186</v>
      </c>
      <c r="E84" s="356">
        <f>E83*1.8</f>
        <v>6.55776</v>
      </c>
      <c r="F84" s="357"/>
      <c r="G84" s="357"/>
      <c r="H84" s="357"/>
      <c r="I84" s="357"/>
      <c r="J84" s="357"/>
      <c r="K84" s="357"/>
      <c r="L84" s="357"/>
      <c r="M84" s="357"/>
      <c r="N84" s="357"/>
      <c r="O84" s="357"/>
      <c r="P84" s="358"/>
      <c r="Q84" s="350"/>
    </row>
    <row r="85" spans="1:19" s="351" customFormat="1" ht="38.25">
      <c r="A85" s="352">
        <v>4</v>
      </c>
      <c r="B85" s="353" t="s">
        <v>183</v>
      </c>
      <c r="C85" s="354" t="s">
        <v>276</v>
      </c>
      <c r="D85" s="355" t="s">
        <v>182</v>
      </c>
      <c r="E85" s="356">
        <f>E83*1</f>
        <v>3.6431999999999998</v>
      </c>
      <c r="F85" s="357"/>
      <c r="G85" s="357"/>
      <c r="H85" s="357"/>
      <c r="I85" s="357"/>
      <c r="J85" s="357"/>
      <c r="K85" s="357"/>
      <c r="L85" s="357"/>
      <c r="M85" s="357"/>
      <c r="N85" s="357"/>
      <c r="O85" s="357"/>
      <c r="P85" s="358"/>
      <c r="Q85" s="350"/>
      <c r="S85" s="351">
        <f>3.5*8*0.17</f>
        <v>4.760000000000001</v>
      </c>
    </row>
    <row r="86" spans="1:17" s="351" customFormat="1" ht="15.75" customHeight="1">
      <c r="A86" s="352">
        <v>5</v>
      </c>
      <c r="B86" s="353"/>
      <c r="C86" s="360" t="s">
        <v>188</v>
      </c>
      <c r="D86" s="355" t="s">
        <v>186</v>
      </c>
      <c r="E86" s="356">
        <f>E85*0.8</f>
        <v>2.91456</v>
      </c>
      <c r="F86" s="357"/>
      <c r="G86" s="357"/>
      <c r="H86" s="357"/>
      <c r="I86" s="357"/>
      <c r="J86" s="357"/>
      <c r="K86" s="357"/>
      <c r="L86" s="357"/>
      <c r="M86" s="357"/>
      <c r="N86" s="357"/>
      <c r="O86" s="357"/>
      <c r="P86" s="358"/>
      <c r="Q86" s="350"/>
    </row>
    <row r="87" spans="1:17" s="351" customFormat="1" ht="16.5" customHeight="1">
      <c r="A87" s="352">
        <v>6</v>
      </c>
      <c r="B87" s="353" t="s">
        <v>183</v>
      </c>
      <c r="C87" s="361" t="s">
        <v>189</v>
      </c>
      <c r="D87" s="355" t="s">
        <v>182</v>
      </c>
      <c r="E87" s="356">
        <f>E82*2</f>
        <v>7.2863999999999995</v>
      </c>
      <c r="F87" s="357"/>
      <c r="G87" s="366"/>
      <c r="H87" s="357"/>
      <c r="I87" s="357"/>
      <c r="J87" s="357"/>
      <c r="K87" s="357"/>
      <c r="L87" s="357"/>
      <c r="M87" s="357"/>
      <c r="N87" s="357"/>
      <c r="O87" s="357"/>
      <c r="P87" s="358"/>
      <c r="Q87" s="350"/>
    </row>
    <row r="88" spans="1:17" s="351" customFormat="1" ht="38.25">
      <c r="A88" s="352">
        <v>7</v>
      </c>
      <c r="B88" s="353"/>
      <c r="C88" s="360" t="s">
        <v>277</v>
      </c>
      <c r="D88" s="355" t="s">
        <v>182</v>
      </c>
      <c r="E88" s="356">
        <f>E87*1.1</f>
        <v>8.01504</v>
      </c>
      <c r="F88" s="357"/>
      <c r="G88" s="366"/>
      <c r="H88" s="357"/>
      <c r="I88" s="357"/>
      <c r="J88" s="357"/>
      <c r="K88" s="357"/>
      <c r="L88" s="357"/>
      <c r="M88" s="357"/>
      <c r="N88" s="357"/>
      <c r="O88" s="357"/>
      <c r="P88" s="358"/>
      <c r="Q88" s="350"/>
    </row>
    <row r="89" spans="1:17" s="351" customFormat="1" ht="25.5">
      <c r="A89" s="343">
        <v>8</v>
      </c>
      <c r="B89" s="353"/>
      <c r="C89" s="362" t="s">
        <v>278</v>
      </c>
      <c r="D89" s="346" t="s">
        <v>186</v>
      </c>
      <c r="E89" s="363">
        <f>E87*5</f>
        <v>36.431999999999995</v>
      </c>
      <c r="F89" s="357"/>
      <c r="G89" s="357"/>
      <c r="H89" s="348"/>
      <c r="I89" s="348"/>
      <c r="J89" s="348"/>
      <c r="K89" s="357"/>
      <c r="L89" s="357"/>
      <c r="M89" s="357"/>
      <c r="N89" s="357"/>
      <c r="O89" s="357"/>
      <c r="P89" s="358"/>
      <c r="Q89" s="350"/>
    </row>
    <row r="90" spans="1:19" s="351" customFormat="1" ht="40.5" customHeight="1">
      <c r="A90" s="352">
        <v>9</v>
      </c>
      <c r="B90" s="353"/>
      <c r="C90" s="360" t="s">
        <v>279</v>
      </c>
      <c r="D90" s="355" t="s">
        <v>182</v>
      </c>
      <c r="E90" s="356">
        <f>E87*6</f>
        <v>43.718399999999995</v>
      </c>
      <c r="F90" s="357"/>
      <c r="G90" s="357"/>
      <c r="H90" s="357"/>
      <c r="I90" s="357"/>
      <c r="J90" s="357"/>
      <c r="K90" s="357"/>
      <c r="L90" s="357"/>
      <c r="M90" s="357"/>
      <c r="N90" s="357"/>
      <c r="O90" s="357"/>
      <c r="P90" s="358"/>
      <c r="R90" s="350"/>
      <c r="S90" s="350"/>
    </row>
    <row r="91" spans="1:17" s="351" customFormat="1" ht="15" customHeight="1">
      <c r="A91" s="352">
        <v>10</v>
      </c>
      <c r="B91" s="353" t="s">
        <v>180</v>
      </c>
      <c r="C91" s="354" t="s">
        <v>194</v>
      </c>
      <c r="D91" s="355" t="s">
        <v>182</v>
      </c>
      <c r="E91" s="356">
        <f>E85</f>
        <v>3.6431999999999998</v>
      </c>
      <c r="F91" s="357"/>
      <c r="G91" s="357"/>
      <c r="H91" s="357"/>
      <c r="I91" s="357"/>
      <c r="J91" s="357"/>
      <c r="K91" s="357"/>
      <c r="L91" s="357"/>
      <c r="M91" s="357"/>
      <c r="N91" s="357"/>
      <c r="O91" s="357"/>
      <c r="P91" s="358"/>
      <c r="Q91" s="350"/>
    </row>
    <row r="92" spans="1:17" s="351" customFormat="1" ht="15" customHeight="1">
      <c r="A92" s="352">
        <v>11</v>
      </c>
      <c r="B92" s="353"/>
      <c r="C92" s="360" t="s">
        <v>195</v>
      </c>
      <c r="D92" s="355" t="s">
        <v>182</v>
      </c>
      <c r="E92" s="356">
        <f>E91*1.2</f>
        <v>4.37184</v>
      </c>
      <c r="F92" s="357"/>
      <c r="G92" s="357"/>
      <c r="H92" s="357"/>
      <c r="I92" s="357"/>
      <c r="J92" s="357"/>
      <c r="K92" s="357"/>
      <c r="L92" s="357"/>
      <c r="M92" s="357"/>
      <c r="N92" s="357"/>
      <c r="O92" s="357"/>
      <c r="P92" s="358"/>
      <c r="Q92" s="350"/>
    </row>
    <row r="93" spans="1:19" s="351" customFormat="1" ht="25.5">
      <c r="A93" s="352">
        <v>12</v>
      </c>
      <c r="B93" s="353"/>
      <c r="C93" s="360" t="s">
        <v>252</v>
      </c>
      <c r="D93" s="355" t="s">
        <v>186</v>
      </c>
      <c r="E93" s="356">
        <f>E91*5</f>
        <v>18.215999999999998</v>
      </c>
      <c r="F93" s="357"/>
      <c r="G93" s="357"/>
      <c r="H93" s="357"/>
      <c r="I93" s="357"/>
      <c r="J93" s="357"/>
      <c r="K93" s="357"/>
      <c r="L93" s="357"/>
      <c r="M93" s="357"/>
      <c r="N93" s="357"/>
      <c r="O93" s="357"/>
      <c r="P93" s="358"/>
      <c r="R93" s="350"/>
      <c r="S93" s="350"/>
    </row>
    <row r="94" spans="1:19" s="351" customFormat="1" ht="12.75">
      <c r="A94" s="352">
        <v>13</v>
      </c>
      <c r="B94" s="353"/>
      <c r="C94" s="360" t="s">
        <v>197</v>
      </c>
      <c r="D94" s="355" t="s">
        <v>169</v>
      </c>
      <c r="E94" s="356">
        <f>E81*8.5</f>
        <v>8.5</v>
      </c>
      <c r="F94" s="357"/>
      <c r="G94" s="357"/>
      <c r="H94" s="357"/>
      <c r="I94" s="357"/>
      <c r="J94" s="357"/>
      <c r="K94" s="357"/>
      <c r="L94" s="357"/>
      <c r="M94" s="357"/>
      <c r="N94" s="357"/>
      <c r="O94" s="357"/>
      <c r="P94" s="358"/>
      <c r="R94" s="350"/>
      <c r="S94" s="350"/>
    </row>
    <row r="95" spans="1:19" s="351" customFormat="1" ht="12.75">
      <c r="A95" s="352">
        <v>14</v>
      </c>
      <c r="B95" s="353" t="s">
        <v>180</v>
      </c>
      <c r="C95" s="361" t="s">
        <v>198</v>
      </c>
      <c r="D95" s="355" t="s">
        <v>182</v>
      </c>
      <c r="E95" s="356">
        <f>E82</f>
        <v>3.6431999999999998</v>
      </c>
      <c r="F95" s="357"/>
      <c r="G95" s="357"/>
      <c r="H95" s="357"/>
      <c r="I95" s="357"/>
      <c r="J95" s="357"/>
      <c r="K95" s="357"/>
      <c r="L95" s="357"/>
      <c r="M95" s="357"/>
      <c r="N95" s="357"/>
      <c r="O95" s="357"/>
      <c r="P95" s="358"/>
      <c r="R95" s="350"/>
      <c r="S95" s="350"/>
    </row>
    <row r="96" spans="1:19" s="351" customFormat="1" ht="12.75">
      <c r="A96" s="352">
        <v>15</v>
      </c>
      <c r="B96" s="353"/>
      <c r="C96" s="360" t="s">
        <v>199</v>
      </c>
      <c r="D96" s="355" t="s">
        <v>186</v>
      </c>
      <c r="E96" s="356">
        <f>E95*4</f>
        <v>14.572799999999999</v>
      </c>
      <c r="F96" s="357"/>
      <c r="G96" s="357"/>
      <c r="H96" s="357"/>
      <c r="I96" s="357"/>
      <c r="J96" s="357"/>
      <c r="K96" s="357"/>
      <c r="L96" s="357"/>
      <c r="M96" s="357"/>
      <c r="N96" s="357"/>
      <c r="O96" s="357"/>
      <c r="P96" s="358"/>
      <c r="R96" s="350"/>
      <c r="S96" s="350"/>
    </row>
    <row r="97" spans="1:19" s="351" customFormat="1" ht="12.75">
      <c r="A97" s="352">
        <v>16</v>
      </c>
      <c r="B97" s="353" t="s">
        <v>180</v>
      </c>
      <c r="C97" s="354" t="s">
        <v>280</v>
      </c>
      <c r="D97" s="355" t="s">
        <v>182</v>
      </c>
      <c r="E97" s="356">
        <f>E95</f>
        <v>3.6431999999999998</v>
      </c>
      <c r="F97" s="357"/>
      <c r="G97" s="357"/>
      <c r="H97" s="357"/>
      <c r="I97" s="357"/>
      <c r="J97" s="357"/>
      <c r="K97" s="357"/>
      <c r="L97" s="357"/>
      <c r="M97" s="357"/>
      <c r="N97" s="357"/>
      <c r="O97" s="357"/>
      <c r="P97" s="358"/>
      <c r="R97" s="350"/>
      <c r="S97" s="350"/>
    </row>
    <row r="98" spans="1:17" s="351" customFormat="1" ht="12.75">
      <c r="A98" s="352">
        <v>17</v>
      </c>
      <c r="B98" s="353"/>
      <c r="C98" s="360" t="s">
        <v>201</v>
      </c>
      <c r="D98" s="355" t="s">
        <v>202</v>
      </c>
      <c r="E98" s="356">
        <f>E97*0.37</f>
        <v>1.3479839999999998</v>
      </c>
      <c r="F98" s="357"/>
      <c r="G98" s="357"/>
      <c r="H98" s="357"/>
      <c r="I98" s="357"/>
      <c r="J98" s="357"/>
      <c r="K98" s="357"/>
      <c r="L98" s="357"/>
      <c r="M98" s="357"/>
      <c r="N98" s="357"/>
      <c r="O98" s="357"/>
      <c r="P98" s="358"/>
      <c r="Q98" s="350"/>
    </row>
    <row r="99" spans="1:17" s="351" customFormat="1" ht="12.75">
      <c r="A99" s="352">
        <v>18</v>
      </c>
      <c r="B99" s="353"/>
      <c r="C99" s="360" t="s">
        <v>254</v>
      </c>
      <c r="D99" s="355" t="s">
        <v>202</v>
      </c>
      <c r="E99" s="356">
        <f>E98</f>
        <v>1.3479839999999998</v>
      </c>
      <c r="F99" s="357"/>
      <c r="G99" s="357"/>
      <c r="H99" s="357"/>
      <c r="I99" s="357"/>
      <c r="J99" s="357"/>
      <c r="K99" s="357"/>
      <c r="L99" s="357"/>
      <c r="M99" s="357"/>
      <c r="N99" s="357"/>
      <c r="O99" s="357"/>
      <c r="P99" s="358"/>
      <c r="Q99" s="350"/>
    </row>
    <row r="100" spans="1:17" ht="14.25" customHeight="1">
      <c r="A100" s="364">
        <v>19</v>
      </c>
      <c r="B100" s="365" t="s">
        <v>237</v>
      </c>
      <c r="C100" s="369" t="s">
        <v>238</v>
      </c>
      <c r="D100" s="370" t="s">
        <v>182</v>
      </c>
      <c r="E100" s="371">
        <f>E82</f>
        <v>3.6431999999999998</v>
      </c>
      <c r="F100" s="366"/>
      <c r="G100" s="366"/>
      <c r="H100" s="366"/>
      <c r="I100" s="366"/>
      <c r="J100" s="366"/>
      <c r="K100" s="366"/>
      <c r="L100" s="366"/>
      <c r="M100" s="366"/>
      <c r="N100" s="366"/>
      <c r="O100" s="366"/>
      <c r="P100" s="367"/>
      <c r="Q100" s="368"/>
    </row>
    <row r="101" spans="1:17" ht="14.25" customHeight="1">
      <c r="A101" s="364">
        <v>20</v>
      </c>
      <c r="B101" s="365"/>
      <c r="C101" s="448" t="s">
        <v>239</v>
      </c>
      <c r="D101" s="370" t="s">
        <v>182</v>
      </c>
      <c r="E101" s="371">
        <f>E100*1.2</f>
        <v>4.37184</v>
      </c>
      <c r="F101" s="366"/>
      <c r="G101" s="366"/>
      <c r="H101" s="366"/>
      <c r="I101" s="366"/>
      <c r="J101" s="366"/>
      <c r="K101" s="366"/>
      <c r="L101" s="366"/>
      <c r="M101" s="366"/>
      <c r="N101" s="366"/>
      <c r="O101" s="366"/>
      <c r="P101" s="367"/>
      <c r="Q101" s="368"/>
    </row>
    <row r="102" spans="1:17" ht="14.25" customHeight="1">
      <c r="A102" s="364">
        <v>21</v>
      </c>
      <c r="B102" s="365"/>
      <c r="C102" s="448" t="s">
        <v>240</v>
      </c>
      <c r="D102" s="370" t="s">
        <v>182</v>
      </c>
      <c r="E102" s="371">
        <f>E100*1.2</f>
        <v>4.37184</v>
      </c>
      <c r="F102" s="366"/>
      <c r="G102" s="366"/>
      <c r="H102" s="366"/>
      <c r="I102" s="366"/>
      <c r="J102" s="366"/>
      <c r="K102" s="366"/>
      <c r="L102" s="366"/>
      <c r="M102" s="366"/>
      <c r="N102" s="366"/>
      <c r="O102" s="366"/>
      <c r="P102" s="367"/>
      <c r="Q102" s="368"/>
    </row>
    <row r="103" spans="1:19" ht="14.25" customHeight="1">
      <c r="A103" s="364">
        <v>22</v>
      </c>
      <c r="B103" s="365"/>
      <c r="C103" s="448" t="s">
        <v>241</v>
      </c>
      <c r="D103" s="370" t="s">
        <v>182</v>
      </c>
      <c r="E103" s="371">
        <f>E100</f>
        <v>3.6431999999999998</v>
      </c>
      <c r="F103" s="366"/>
      <c r="G103" s="366"/>
      <c r="H103" s="366"/>
      <c r="I103" s="366"/>
      <c r="J103" s="366"/>
      <c r="K103" s="366"/>
      <c r="L103" s="366"/>
      <c r="M103" s="366"/>
      <c r="N103" s="366"/>
      <c r="O103" s="366"/>
      <c r="P103" s="367"/>
      <c r="R103" s="368"/>
      <c r="S103" s="368"/>
    </row>
    <row r="104" spans="1:19" ht="14.25" customHeight="1">
      <c r="A104" s="364">
        <v>23</v>
      </c>
      <c r="B104" s="365"/>
      <c r="C104" s="448" t="s">
        <v>242</v>
      </c>
      <c r="D104" s="370" t="s">
        <v>182</v>
      </c>
      <c r="E104" s="371">
        <f>E100</f>
        <v>3.6431999999999998</v>
      </c>
      <c r="F104" s="366"/>
      <c r="G104" s="366"/>
      <c r="H104" s="366"/>
      <c r="I104" s="366"/>
      <c r="J104" s="366"/>
      <c r="K104" s="366"/>
      <c r="L104" s="366"/>
      <c r="M104" s="366"/>
      <c r="N104" s="366"/>
      <c r="O104" s="366"/>
      <c r="P104" s="367"/>
      <c r="R104" s="368"/>
      <c r="S104" s="368"/>
    </row>
    <row r="105" spans="1:17" ht="15.75" customHeight="1">
      <c r="A105" s="364">
        <v>24</v>
      </c>
      <c r="B105" s="422" t="s">
        <v>281</v>
      </c>
      <c r="C105" s="361" t="s">
        <v>282</v>
      </c>
      <c r="D105" s="355" t="s">
        <v>169</v>
      </c>
      <c r="E105" s="356">
        <v>3</v>
      </c>
      <c r="F105" s="366"/>
      <c r="G105" s="366"/>
      <c r="H105" s="366"/>
      <c r="I105" s="366"/>
      <c r="J105" s="366"/>
      <c r="K105" s="366"/>
      <c r="L105" s="366"/>
      <c r="M105" s="366"/>
      <c r="N105" s="366"/>
      <c r="O105" s="366"/>
      <c r="P105" s="367"/>
      <c r="Q105" s="368"/>
    </row>
    <row r="106" spans="1:19" ht="15.75" customHeight="1">
      <c r="A106" s="364">
        <v>25</v>
      </c>
      <c r="B106" s="422" t="s">
        <v>246</v>
      </c>
      <c r="C106" s="361" t="s">
        <v>283</v>
      </c>
      <c r="D106" s="355" t="s">
        <v>169</v>
      </c>
      <c r="E106" s="356">
        <v>3</v>
      </c>
      <c r="F106" s="366"/>
      <c r="G106" s="366"/>
      <c r="H106" s="366"/>
      <c r="I106" s="366"/>
      <c r="J106" s="366"/>
      <c r="K106" s="366"/>
      <c r="L106" s="366"/>
      <c r="M106" s="366"/>
      <c r="N106" s="366"/>
      <c r="O106" s="366"/>
      <c r="P106" s="367"/>
      <c r="R106" s="368"/>
      <c r="S106" s="368"/>
    </row>
    <row r="107" spans="1:19" ht="15.75" customHeight="1">
      <c r="A107" s="364">
        <v>26</v>
      </c>
      <c r="B107" s="422" t="s">
        <v>284</v>
      </c>
      <c r="C107" s="361" t="s">
        <v>285</v>
      </c>
      <c r="D107" s="355" t="s">
        <v>169</v>
      </c>
      <c r="E107" s="356">
        <v>4.5</v>
      </c>
      <c r="F107" s="366"/>
      <c r="G107" s="366"/>
      <c r="H107" s="366"/>
      <c r="I107" s="366"/>
      <c r="J107" s="366"/>
      <c r="K107" s="366"/>
      <c r="L107" s="366"/>
      <c r="M107" s="366"/>
      <c r="N107" s="366"/>
      <c r="O107" s="366"/>
      <c r="P107" s="367"/>
      <c r="R107" s="368"/>
      <c r="S107" s="368"/>
    </row>
    <row r="108" spans="1:17" ht="15.75" customHeight="1">
      <c r="A108" s="364">
        <v>27</v>
      </c>
      <c r="B108" s="422" t="s">
        <v>286</v>
      </c>
      <c r="C108" s="361" t="s">
        <v>287</v>
      </c>
      <c r="D108" s="355" t="s">
        <v>139</v>
      </c>
      <c r="E108" s="356">
        <f>E81</f>
        <v>1</v>
      </c>
      <c r="F108" s="366"/>
      <c r="G108" s="366"/>
      <c r="H108" s="366"/>
      <c r="I108" s="366"/>
      <c r="J108" s="366"/>
      <c r="K108" s="366"/>
      <c r="L108" s="366"/>
      <c r="M108" s="366"/>
      <c r="N108" s="366"/>
      <c r="O108" s="366"/>
      <c r="P108" s="367"/>
      <c r="Q108" s="368"/>
    </row>
    <row r="109" spans="1:19" ht="14.25" customHeight="1">
      <c r="A109" s="420">
        <v>28</v>
      </c>
      <c r="B109" s="365" t="s">
        <v>288</v>
      </c>
      <c r="C109" s="369" t="s">
        <v>289</v>
      </c>
      <c r="D109" s="370" t="s">
        <v>139</v>
      </c>
      <c r="E109" s="371">
        <f>E81</f>
        <v>1</v>
      </c>
      <c r="F109" s="366"/>
      <c r="G109" s="366"/>
      <c r="H109" s="366"/>
      <c r="I109" s="366"/>
      <c r="J109" s="366"/>
      <c r="K109" s="366"/>
      <c r="L109" s="366"/>
      <c r="M109" s="366"/>
      <c r="N109" s="366"/>
      <c r="O109" s="366"/>
      <c r="P109" s="367"/>
      <c r="R109" s="368"/>
      <c r="S109" s="368"/>
    </row>
    <row r="110" spans="1:16" ht="16.5" customHeight="1">
      <c r="A110" s="373"/>
      <c r="B110" s="374"/>
      <c r="C110" s="533" t="s">
        <v>48</v>
      </c>
      <c r="D110" s="533"/>
      <c r="E110" s="533"/>
      <c r="F110" s="533"/>
      <c r="G110" s="533"/>
      <c r="H110" s="533"/>
      <c r="I110" s="533"/>
      <c r="J110" s="533"/>
      <c r="K110" s="533"/>
      <c r="L110" s="375">
        <f>SUM(L20:L109)</f>
        <v>0</v>
      </c>
      <c r="M110" s="375">
        <f>SUM(M20:M109)</f>
        <v>0</v>
      </c>
      <c r="N110" s="375">
        <f>SUM(N20:N109)</f>
        <v>0</v>
      </c>
      <c r="O110" s="375">
        <f>SUM(O20:O109)</f>
        <v>0</v>
      </c>
      <c r="P110" s="376">
        <f>SUM(P20:P109)</f>
        <v>0</v>
      </c>
    </row>
    <row r="111" spans="1:16" ht="15.75" customHeight="1">
      <c r="A111" s="377"/>
      <c r="C111" s="534" t="s">
        <v>141</v>
      </c>
      <c r="D111" s="534"/>
      <c r="E111" s="534"/>
      <c r="F111" s="534"/>
      <c r="G111" s="534"/>
      <c r="H111" s="534"/>
      <c r="I111" s="534"/>
      <c r="J111" s="534"/>
      <c r="K111" s="534"/>
      <c r="L111" s="379"/>
      <c r="M111" s="379"/>
      <c r="N111" s="379">
        <f>N110*0.03</f>
        <v>0</v>
      </c>
      <c r="O111" s="379"/>
      <c r="P111" s="380">
        <f>O111+N111</f>
        <v>0</v>
      </c>
    </row>
    <row r="112" spans="1:16" ht="15.75" customHeight="1">
      <c r="A112" s="381"/>
      <c r="B112" s="382"/>
      <c r="C112" s="535" t="s">
        <v>142</v>
      </c>
      <c r="D112" s="535"/>
      <c r="E112" s="535"/>
      <c r="F112" s="535"/>
      <c r="G112" s="535"/>
      <c r="H112" s="535"/>
      <c r="I112" s="535"/>
      <c r="J112" s="535"/>
      <c r="K112" s="535"/>
      <c r="L112" s="383"/>
      <c r="M112" s="383">
        <f>M110+M111</f>
        <v>0</v>
      </c>
      <c r="N112" s="383">
        <f>N110+N111</f>
        <v>0</v>
      </c>
      <c r="O112" s="383">
        <f>O110+O111</f>
        <v>0</v>
      </c>
      <c r="P112" s="384">
        <f>P110+P111</f>
        <v>0</v>
      </c>
    </row>
    <row r="113" spans="1:16" s="391" customFormat="1" ht="15.75" customHeight="1">
      <c r="A113" s="524"/>
      <c r="B113" s="524"/>
      <c r="C113" s="524"/>
      <c r="D113" s="524"/>
      <c r="E113" s="385"/>
      <c r="F113" s="386"/>
      <c r="G113" s="387"/>
      <c r="H113" s="387"/>
      <c r="I113" s="387"/>
      <c r="J113" s="388"/>
      <c r="K113" s="536" t="s">
        <v>48</v>
      </c>
      <c r="L113" s="536"/>
      <c r="M113" s="536"/>
      <c r="N113" s="536"/>
      <c r="O113" s="389"/>
      <c r="P113" s="390">
        <f>P112</f>
        <v>0</v>
      </c>
    </row>
    <row r="114" spans="1:16" s="391" customFormat="1" ht="15.75" customHeight="1">
      <c r="A114" s="547"/>
      <c r="B114" s="547"/>
      <c r="C114" s="547"/>
      <c r="D114" s="547"/>
      <c r="E114" s="547"/>
      <c r="F114" s="547"/>
      <c r="G114" s="547"/>
      <c r="H114" s="547"/>
      <c r="I114" s="547"/>
      <c r="J114" s="388"/>
      <c r="K114" s="529" t="s">
        <v>143</v>
      </c>
      <c r="L114" s="529"/>
      <c r="M114" s="529"/>
      <c r="N114" s="529"/>
      <c r="O114" s="392">
        <v>0.01</v>
      </c>
      <c r="P114" s="393">
        <f>P113*0.01</f>
        <v>0</v>
      </c>
    </row>
    <row r="115" spans="1:16" s="391" customFormat="1" ht="15.75" customHeight="1">
      <c r="A115" s="531"/>
      <c r="B115" s="531"/>
      <c r="C115" s="531"/>
      <c r="D115" s="531"/>
      <c r="E115" s="394"/>
      <c r="F115" s="395"/>
      <c r="G115" s="396"/>
      <c r="H115" s="396"/>
      <c r="I115" s="396"/>
      <c r="J115" s="388"/>
      <c r="K115" s="532" t="s">
        <v>144</v>
      </c>
      <c r="L115" s="532"/>
      <c r="M115" s="532"/>
      <c r="N115" s="532"/>
      <c r="O115" s="397"/>
      <c r="P115" s="393"/>
    </row>
    <row r="116" spans="1:16" s="391" customFormat="1" ht="15.75" customHeight="1">
      <c r="A116" s="524"/>
      <c r="B116" s="524"/>
      <c r="C116" s="524"/>
      <c r="D116" s="524"/>
      <c r="E116" s="398"/>
      <c r="F116" s="395"/>
      <c r="G116" s="396"/>
      <c r="H116" s="396"/>
      <c r="I116" s="396"/>
      <c r="J116" s="388"/>
      <c r="K116" s="529" t="s">
        <v>145</v>
      </c>
      <c r="L116" s="529"/>
      <c r="M116" s="529"/>
      <c r="N116" s="529"/>
      <c r="O116" s="392">
        <v>0.01</v>
      </c>
      <c r="P116" s="393">
        <f>P113*0.01</f>
        <v>0</v>
      </c>
    </row>
    <row r="117" spans="1:16" s="391" customFormat="1" ht="15.75" customHeight="1">
      <c r="A117" s="524"/>
      <c r="B117" s="524"/>
      <c r="C117" s="524"/>
      <c r="D117" s="524"/>
      <c r="E117" s="399"/>
      <c r="F117" s="395"/>
      <c r="G117" s="396"/>
      <c r="H117" s="396"/>
      <c r="I117" s="396"/>
      <c r="J117" s="388"/>
      <c r="K117" s="529" t="s">
        <v>146</v>
      </c>
      <c r="L117" s="529"/>
      <c r="M117" s="529"/>
      <c r="N117" s="529"/>
      <c r="O117" s="400">
        <v>0.2409</v>
      </c>
      <c r="P117" s="393">
        <f>M112*0.2409</f>
        <v>0</v>
      </c>
    </row>
    <row r="118" spans="1:16" s="391" customFormat="1" ht="15.75" customHeight="1">
      <c r="A118" s="524"/>
      <c r="B118" s="524"/>
      <c r="C118" s="524"/>
      <c r="D118" s="524"/>
      <c r="E118" s="401"/>
      <c r="F118" s="402"/>
      <c r="G118" s="396"/>
      <c r="H118" s="396"/>
      <c r="I118" s="396"/>
      <c r="J118" s="388"/>
      <c r="K118" s="529" t="s">
        <v>147</v>
      </c>
      <c r="L118" s="529"/>
      <c r="M118" s="529"/>
      <c r="N118" s="529"/>
      <c r="O118" s="403"/>
      <c r="P118" s="404">
        <f>((P117+P116)+P114)+P113</f>
        <v>0</v>
      </c>
    </row>
    <row r="119" spans="1:16" s="391" customFormat="1" ht="15.75" customHeight="1">
      <c r="A119" s="524"/>
      <c r="B119" s="524"/>
      <c r="C119" s="524"/>
      <c r="D119" s="524"/>
      <c r="J119" s="388"/>
      <c r="K119" s="529" t="s">
        <v>148</v>
      </c>
      <c r="L119" s="529"/>
      <c r="M119" s="529"/>
      <c r="N119" s="529"/>
      <c r="O119" s="400">
        <v>0.21</v>
      </c>
      <c r="P119" s="393">
        <f>P118*O119</f>
        <v>0</v>
      </c>
    </row>
    <row r="120" spans="1:16" s="391" customFormat="1" ht="15.75" customHeight="1">
      <c r="A120" s="524"/>
      <c r="B120" s="524"/>
      <c r="C120" s="524"/>
      <c r="D120" s="524"/>
      <c r="E120" s="405"/>
      <c r="J120" s="388"/>
      <c r="K120" s="525" t="s">
        <v>149</v>
      </c>
      <c r="L120" s="525"/>
      <c r="M120" s="525"/>
      <c r="N120" s="525"/>
      <c r="O120" s="406"/>
      <c r="P120" s="407">
        <f>P119+P118</f>
        <v>0</v>
      </c>
    </row>
    <row r="121" spans="3:5" s="334" customFormat="1" ht="12.75">
      <c r="C121" s="335"/>
      <c r="D121" s="335"/>
      <c r="E121" s="335"/>
    </row>
    <row r="122" spans="1:15" s="334" customFormat="1" ht="12.75">
      <c r="A122" s="523" t="s">
        <v>49</v>
      </c>
      <c r="B122" s="523"/>
      <c r="C122" s="408"/>
      <c r="D122" s="526">
        <f>'BS'!D50</f>
        <v>0</v>
      </c>
      <c r="E122" s="526"/>
      <c r="G122" s="523" t="s">
        <v>150</v>
      </c>
      <c r="H122" s="523"/>
      <c r="I122" s="527"/>
      <c r="J122" s="527"/>
      <c r="K122" s="527"/>
      <c r="L122" s="527"/>
      <c r="M122" s="527"/>
      <c r="N122" s="528"/>
      <c r="O122" s="528"/>
    </row>
    <row r="123" spans="3:11" s="334" customFormat="1" ht="12.75">
      <c r="C123" s="409" t="s">
        <v>50</v>
      </c>
      <c r="D123" s="335"/>
      <c r="E123" s="335"/>
      <c r="K123" s="409" t="s">
        <v>50</v>
      </c>
    </row>
    <row r="124" spans="3:5" s="334" customFormat="1" ht="12.75">
      <c r="C124" s="335"/>
      <c r="D124" s="335"/>
      <c r="E124" s="335"/>
    </row>
    <row r="125" spans="1:5" s="334" customFormat="1" ht="12.75">
      <c r="A125" s="523" t="s">
        <v>51</v>
      </c>
      <c r="B125" s="523"/>
      <c r="C125" s="335"/>
      <c r="D125" s="335"/>
      <c r="E125" s="335"/>
    </row>
    <row r="126" spans="3:5" s="334" customFormat="1" ht="12.75">
      <c r="C126" s="335"/>
      <c r="D126" s="335"/>
      <c r="E126" s="335"/>
    </row>
    <row r="127" spans="3:5" s="334" customFormat="1" ht="12.75">
      <c r="C127" s="335"/>
      <c r="D127" s="335"/>
      <c r="E127" s="335"/>
    </row>
    <row r="128" spans="3:5" s="334" customFormat="1" ht="12.75">
      <c r="C128" s="335"/>
      <c r="D128" s="335"/>
      <c r="E128" s="335"/>
    </row>
    <row r="129" spans="3:5" s="334" customFormat="1" ht="12.75">
      <c r="C129" s="335"/>
      <c r="D129" s="335"/>
      <c r="E129" s="335"/>
    </row>
    <row r="130" spans="3:5" s="334" customFormat="1" ht="12.75">
      <c r="C130" s="335"/>
      <c r="D130" s="335"/>
      <c r="E130" s="335"/>
    </row>
    <row r="131" spans="3:5" s="334" customFormat="1" ht="12.75">
      <c r="C131" s="335"/>
      <c r="D131" s="335"/>
      <c r="E131" s="335"/>
    </row>
    <row r="132" spans="3:5" s="334" customFormat="1" ht="12.75">
      <c r="C132" s="335"/>
      <c r="D132" s="335"/>
      <c r="E132" s="335"/>
    </row>
    <row r="133" spans="3:5" s="334" customFormat="1" ht="12.75">
      <c r="C133" s="335"/>
      <c r="D133" s="335"/>
      <c r="E133" s="335"/>
    </row>
    <row r="134" spans="3:5" s="334" customFormat="1" ht="12.75">
      <c r="C134" s="335"/>
      <c r="D134" s="335"/>
      <c r="E134" s="335"/>
    </row>
    <row r="135" spans="3:5" s="334" customFormat="1" ht="12.75">
      <c r="C135" s="335"/>
      <c r="D135" s="335"/>
      <c r="E135" s="335"/>
    </row>
    <row r="136" spans="3:5" s="334" customFormat="1" ht="12.75">
      <c r="C136" s="335"/>
      <c r="D136" s="335"/>
      <c r="E136" s="335"/>
    </row>
    <row r="137" spans="3:5" s="334" customFormat="1" ht="12.75">
      <c r="C137" s="335"/>
      <c r="D137" s="335"/>
      <c r="E137" s="335"/>
    </row>
    <row r="138" spans="3:5" s="334" customFormat="1" ht="12.75">
      <c r="C138" s="335"/>
      <c r="D138" s="335"/>
      <c r="E138" s="335"/>
    </row>
    <row r="139" spans="3:5" s="334" customFormat="1" ht="12.75">
      <c r="C139" s="335"/>
      <c r="D139" s="335"/>
      <c r="E139" s="335"/>
    </row>
    <row r="140" spans="3:5" s="334" customFormat="1" ht="12.75">
      <c r="C140" s="335"/>
      <c r="D140" s="335"/>
      <c r="E140" s="335"/>
    </row>
    <row r="141" spans="3:5" s="334" customFormat="1" ht="12.75">
      <c r="C141" s="335"/>
      <c r="D141" s="335"/>
      <c r="E141" s="335"/>
    </row>
    <row r="142" spans="3:5" s="334" customFormat="1" ht="12.75">
      <c r="C142" s="335"/>
      <c r="D142" s="335"/>
      <c r="E142" s="335"/>
    </row>
    <row r="143" spans="3:5" s="334" customFormat="1" ht="12.75">
      <c r="C143" s="335"/>
      <c r="D143" s="335"/>
      <c r="E143" s="335"/>
    </row>
    <row r="144" spans="3:5" s="334" customFormat="1" ht="12.75">
      <c r="C144" s="335"/>
      <c r="D144" s="335"/>
      <c r="E144" s="335"/>
    </row>
    <row r="145" spans="3:5" s="334" customFormat="1" ht="12.75">
      <c r="C145" s="335"/>
      <c r="D145" s="335"/>
      <c r="E145" s="335"/>
    </row>
    <row r="146" spans="3:5" s="334" customFormat="1" ht="12.75">
      <c r="C146" s="335"/>
      <c r="D146" s="335"/>
      <c r="E146" s="335"/>
    </row>
    <row r="147" spans="3:5" s="334" customFormat="1" ht="12.75">
      <c r="C147" s="335"/>
      <c r="D147" s="335"/>
      <c r="E147" s="335"/>
    </row>
    <row r="148" spans="3:5" s="334" customFormat="1" ht="12.75">
      <c r="C148" s="335"/>
      <c r="D148" s="335"/>
      <c r="E148" s="335"/>
    </row>
    <row r="149" spans="3:5" s="334" customFormat="1" ht="12.75">
      <c r="C149" s="335"/>
      <c r="D149" s="335"/>
      <c r="E149" s="335"/>
    </row>
    <row r="150" spans="3:5" s="334" customFormat="1" ht="12.75">
      <c r="C150" s="335"/>
      <c r="D150" s="335"/>
      <c r="E150" s="335"/>
    </row>
    <row r="151" spans="3:5" s="334" customFormat="1" ht="12.75">
      <c r="C151" s="335"/>
      <c r="D151" s="335"/>
      <c r="E151" s="335"/>
    </row>
    <row r="152" spans="3:5" s="334" customFormat="1" ht="12.75">
      <c r="C152" s="335"/>
      <c r="D152" s="335"/>
      <c r="E152" s="335"/>
    </row>
    <row r="153" spans="3:5" s="334" customFormat="1" ht="12.75">
      <c r="C153" s="335"/>
      <c r="D153" s="335"/>
      <c r="E153" s="335"/>
    </row>
    <row r="154" spans="3:5" s="334" customFormat="1" ht="12.75">
      <c r="C154" s="335"/>
      <c r="D154" s="335"/>
      <c r="E154" s="335"/>
    </row>
    <row r="155" spans="3:5" s="334" customFormat="1" ht="12.75">
      <c r="C155" s="335"/>
      <c r="D155" s="335"/>
      <c r="E155" s="335"/>
    </row>
    <row r="156" spans="3:5" s="334" customFormat="1" ht="12.75">
      <c r="C156" s="335"/>
      <c r="D156" s="335"/>
      <c r="E156" s="335"/>
    </row>
    <row r="157" spans="3:5" s="334" customFormat="1" ht="12.75">
      <c r="C157" s="335"/>
      <c r="D157" s="335"/>
      <c r="E157" s="335"/>
    </row>
    <row r="158" spans="3:5" s="334" customFormat="1" ht="12.75">
      <c r="C158" s="335"/>
      <c r="D158" s="335"/>
      <c r="E158" s="335"/>
    </row>
    <row r="159" spans="3:5" s="334" customFormat="1" ht="12.75">
      <c r="C159" s="335"/>
      <c r="D159" s="335"/>
      <c r="E159" s="335"/>
    </row>
    <row r="160" spans="3:5" s="334" customFormat="1" ht="12.75">
      <c r="C160" s="335"/>
      <c r="D160" s="335"/>
      <c r="E160" s="335"/>
    </row>
    <row r="161" spans="3:5" s="334" customFormat="1" ht="12.75">
      <c r="C161" s="335"/>
      <c r="D161" s="335"/>
      <c r="E161" s="335"/>
    </row>
    <row r="162" spans="3:5" s="334" customFormat="1" ht="12.75">
      <c r="C162" s="335"/>
      <c r="D162" s="335"/>
      <c r="E162" s="335"/>
    </row>
    <row r="163" spans="3:5" s="334" customFormat="1" ht="12.75">
      <c r="C163" s="335"/>
      <c r="D163" s="335"/>
      <c r="E163" s="335"/>
    </row>
    <row r="164" spans="3:5" s="334" customFormat="1" ht="12.75">
      <c r="C164" s="335"/>
      <c r="D164" s="335"/>
      <c r="E164" s="335"/>
    </row>
    <row r="165" spans="3:5" s="334" customFormat="1" ht="12.75">
      <c r="C165" s="335"/>
      <c r="D165" s="335"/>
      <c r="E165" s="335"/>
    </row>
    <row r="166" spans="3:5" s="334" customFormat="1" ht="12.75">
      <c r="C166" s="335"/>
      <c r="D166" s="335"/>
      <c r="E166" s="335"/>
    </row>
    <row r="167" spans="3:5" s="334" customFormat="1" ht="12.75">
      <c r="C167" s="335"/>
      <c r="D167" s="335"/>
      <c r="E167" s="335"/>
    </row>
    <row r="168" spans="3:5" s="334" customFormat="1" ht="12.75">
      <c r="C168" s="335"/>
      <c r="D168" s="335"/>
      <c r="E168" s="335"/>
    </row>
    <row r="169" spans="3:5" s="334" customFormat="1" ht="12.75">
      <c r="C169" s="335"/>
      <c r="D169" s="335"/>
      <c r="E169" s="335"/>
    </row>
    <row r="170" spans="3:5" s="334" customFormat="1" ht="12.75">
      <c r="C170" s="335"/>
      <c r="D170" s="335"/>
      <c r="E170" s="335"/>
    </row>
    <row r="171" spans="3:5" s="334" customFormat="1" ht="12.75">
      <c r="C171" s="335"/>
      <c r="D171" s="335"/>
      <c r="E171" s="335"/>
    </row>
    <row r="172" spans="3:5" s="334" customFormat="1" ht="12.75">
      <c r="C172" s="335"/>
      <c r="D172" s="335"/>
      <c r="E172" s="335"/>
    </row>
    <row r="173" spans="3:5" s="334" customFormat="1" ht="12.75">
      <c r="C173" s="335"/>
      <c r="D173" s="335"/>
      <c r="E173" s="335"/>
    </row>
    <row r="174" spans="3:5" s="334" customFormat="1" ht="12.75">
      <c r="C174" s="335"/>
      <c r="D174" s="335"/>
      <c r="E174" s="335"/>
    </row>
    <row r="175" spans="3:5" s="334" customFormat="1" ht="12.75">
      <c r="C175" s="335"/>
      <c r="D175" s="335"/>
      <c r="E175" s="335"/>
    </row>
    <row r="176" spans="3:5" s="334" customFormat="1" ht="12.75">
      <c r="C176" s="335"/>
      <c r="D176" s="335"/>
      <c r="E176" s="335"/>
    </row>
    <row r="177" spans="3:5" s="334" customFormat="1" ht="12.75">
      <c r="C177" s="335"/>
      <c r="D177" s="335"/>
      <c r="E177" s="335"/>
    </row>
    <row r="178" spans="3:5" s="334" customFormat="1" ht="12.75">
      <c r="C178" s="335"/>
      <c r="D178" s="335"/>
      <c r="E178" s="335"/>
    </row>
    <row r="179" spans="3:5" s="334" customFormat="1" ht="12.75">
      <c r="C179" s="335"/>
      <c r="D179" s="335"/>
      <c r="E179" s="335"/>
    </row>
    <row r="180" spans="3:5" s="334" customFormat="1" ht="12.75">
      <c r="C180" s="335"/>
      <c r="D180" s="335"/>
      <c r="E180" s="335"/>
    </row>
    <row r="181" spans="3:5" s="334" customFormat="1" ht="12.75">
      <c r="C181" s="335"/>
      <c r="D181" s="335"/>
      <c r="E181" s="335"/>
    </row>
    <row r="182" spans="3:5" s="334" customFormat="1" ht="12.75">
      <c r="C182" s="335"/>
      <c r="D182" s="335"/>
      <c r="E182" s="335"/>
    </row>
    <row r="183" spans="3:5" s="334" customFormat="1" ht="12.75">
      <c r="C183" s="335"/>
      <c r="D183" s="335"/>
      <c r="E183" s="335"/>
    </row>
    <row r="184" spans="3:5" s="334" customFormat="1" ht="12.75">
      <c r="C184" s="335"/>
      <c r="D184" s="335"/>
      <c r="E184" s="335"/>
    </row>
    <row r="185" spans="3:5" s="334" customFormat="1" ht="12.75">
      <c r="C185" s="335"/>
      <c r="D185" s="335"/>
      <c r="E185" s="335"/>
    </row>
    <row r="186" spans="3:5" s="334" customFormat="1" ht="12.75">
      <c r="C186" s="335"/>
      <c r="D186" s="335"/>
      <c r="E186" s="335"/>
    </row>
    <row r="187" spans="3:5" s="334" customFormat="1" ht="12.75">
      <c r="C187" s="335"/>
      <c r="D187" s="335"/>
      <c r="E187" s="335"/>
    </row>
    <row r="188" spans="3:5" s="334" customFormat="1" ht="12.75">
      <c r="C188" s="335"/>
      <c r="D188" s="335"/>
      <c r="E188" s="335"/>
    </row>
    <row r="189" spans="3:5" s="334" customFormat="1" ht="12.75">
      <c r="C189" s="335"/>
      <c r="D189" s="335"/>
      <c r="E189" s="335"/>
    </row>
    <row r="190" spans="3:5" s="334" customFormat="1" ht="12.75">
      <c r="C190" s="335"/>
      <c r="D190" s="335"/>
      <c r="E190" s="335"/>
    </row>
    <row r="191" spans="3:5" s="334" customFormat="1" ht="12.75">
      <c r="C191" s="335"/>
      <c r="D191" s="335"/>
      <c r="E191" s="335"/>
    </row>
    <row r="192" spans="3:5" s="334" customFormat="1" ht="12.75">
      <c r="C192" s="335"/>
      <c r="D192" s="335"/>
      <c r="E192" s="335"/>
    </row>
    <row r="193" spans="3:5" s="334" customFormat="1" ht="12.75">
      <c r="C193" s="335"/>
      <c r="D193" s="335"/>
      <c r="E193" s="335"/>
    </row>
    <row r="194" spans="3:5" s="334" customFormat="1" ht="12.75">
      <c r="C194" s="335"/>
      <c r="D194" s="335"/>
      <c r="E194" s="335"/>
    </row>
    <row r="195" spans="3:5" s="334" customFormat="1" ht="12.75">
      <c r="C195" s="335"/>
      <c r="D195" s="335"/>
      <c r="E195" s="335"/>
    </row>
    <row r="196" spans="3:5" s="334" customFormat="1" ht="12.75">
      <c r="C196" s="335"/>
      <c r="D196" s="335"/>
      <c r="E196" s="335"/>
    </row>
    <row r="197" spans="3:5" s="334" customFormat="1" ht="12.75">
      <c r="C197" s="335"/>
      <c r="D197" s="335"/>
      <c r="E197" s="335"/>
    </row>
    <row r="198" spans="3:5" s="334" customFormat="1" ht="12.75">
      <c r="C198" s="335"/>
      <c r="D198" s="335"/>
      <c r="E198" s="335"/>
    </row>
    <row r="199" spans="3:5" s="334" customFormat="1" ht="12.75">
      <c r="C199" s="335"/>
      <c r="D199" s="335"/>
      <c r="E199" s="335"/>
    </row>
    <row r="200" spans="3:5" s="334" customFormat="1" ht="12.75">
      <c r="C200" s="335"/>
      <c r="D200" s="335"/>
      <c r="E200" s="335"/>
    </row>
    <row r="201" spans="3:5" s="334" customFormat="1" ht="12.75">
      <c r="C201" s="335"/>
      <c r="D201" s="335"/>
      <c r="E201" s="335"/>
    </row>
    <row r="202" spans="3:5" s="334" customFormat="1" ht="12.75">
      <c r="C202" s="335"/>
      <c r="D202" s="335"/>
      <c r="E202" s="335"/>
    </row>
    <row r="203" spans="3:5" s="334" customFormat="1" ht="12.75">
      <c r="C203" s="335"/>
      <c r="D203" s="335"/>
      <c r="E203" s="335"/>
    </row>
    <row r="204" spans="3:5" s="334" customFormat="1" ht="12.75">
      <c r="C204" s="335"/>
      <c r="D204" s="335"/>
      <c r="E204" s="335"/>
    </row>
    <row r="205" spans="3:5" s="334" customFormat="1" ht="12.75">
      <c r="C205" s="335"/>
      <c r="D205" s="335"/>
      <c r="E205" s="335"/>
    </row>
    <row r="206" spans="3:5" s="334" customFormat="1" ht="12.75">
      <c r="C206" s="335"/>
      <c r="D206" s="335"/>
      <c r="E206" s="335"/>
    </row>
    <row r="207" spans="3:5" s="334" customFormat="1" ht="12.75">
      <c r="C207" s="335"/>
      <c r="D207" s="335"/>
      <c r="E207" s="335"/>
    </row>
    <row r="208" spans="3:5" s="334" customFormat="1" ht="12.75">
      <c r="C208" s="335"/>
      <c r="D208" s="335"/>
      <c r="E208" s="335"/>
    </row>
    <row r="209" spans="3:5" s="334" customFormat="1" ht="12.75">
      <c r="C209" s="335"/>
      <c r="D209" s="335"/>
      <c r="E209" s="335"/>
    </row>
    <row r="210" spans="3:5" s="334" customFormat="1" ht="12.75">
      <c r="C210" s="335"/>
      <c r="D210" s="335"/>
      <c r="E210" s="335"/>
    </row>
    <row r="211" spans="3:5" s="334" customFormat="1" ht="12.75">
      <c r="C211" s="335"/>
      <c r="D211" s="335"/>
      <c r="E211" s="335"/>
    </row>
    <row r="212" spans="3:5" s="334" customFormat="1" ht="12.75">
      <c r="C212" s="335"/>
      <c r="D212" s="335"/>
      <c r="E212" s="335"/>
    </row>
    <row r="213" spans="3:5" s="334" customFormat="1" ht="12.75">
      <c r="C213" s="335"/>
      <c r="D213" s="335"/>
      <c r="E213" s="335"/>
    </row>
    <row r="214" spans="3:5" s="334" customFormat="1" ht="12.75">
      <c r="C214" s="335"/>
      <c r="D214" s="335"/>
      <c r="E214" s="335"/>
    </row>
    <row r="215" spans="3:5" s="334" customFormat="1" ht="12.75">
      <c r="C215" s="335"/>
      <c r="D215" s="335"/>
      <c r="E215" s="335"/>
    </row>
    <row r="216" spans="3:5" s="334" customFormat="1" ht="12.75">
      <c r="C216" s="335"/>
      <c r="D216" s="335"/>
      <c r="E216" s="335"/>
    </row>
    <row r="217" spans="3:5" s="334" customFormat="1" ht="12.75">
      <c r="C217" s="335"/>
      <c r="D217" s="335"/>
      <c r="E217" s="335"/>
    </row>
    <row r="218" spans="3:5" s="334" customFormat="1" ht="12.75">
      <c r="C218" s="335"/>
      <c r="D218" s="335"/>
      <c r="E218" s="335"/>
    </row>
    <row r="219" spans="3:5" s="334" customFormat="1" ht="12.75">
      <c r="C219" s="335"/>
      <c r="D219" s="335"/>
      <c r="E219" s="335"/>
    </row>
    <row r="220" spans="3:5" s="334" customFormat="1" ht="12.75">
      <c r="C220" s="335"/>
      <c r="D220" s="335"/>
      <c r="E220" s="335"/>
    </row>
    <row r="221" spans="3:5" s="334" customFormat="1" ht="12.75">
      <c r="C221" s="335"/>
      <c r="D221" s="335"/>
      <c r="E221" s="335"/>
    </row>
    <row r="222" spans="3:5" s="334" customFormat="1" ht="12.75">
      <c r="C222" s="335"/>
      <c r="D222" s="335"/>
      <c r="E222" s="335"/>
    </row>
    <row r="223" spans="3:5" s="334" customFormat="1" ht="12.75">
      <c r="C223" s="335"/>
      <c r="D223" s="335"/>
      <c r="E223" s="335"/>
    </row>
    <row r="224" spans="3:5" s="334" customFormat="1" ht="12.75">
      <c r="C224" s="335"/>
      <c r="D224" s="335"/>
      <c r="E224" s="335"/>
    </row>
    <row r="225" spans="3:5" s="334" customFormat="1" ht="12.75">
      <c r="C225" s="335"/>
      <c r="D225" s="335"/>
      <c r="E225" s="335"/>
    </row>
    <row r="226" spans="3:5" s="334" customFormat="1" ht="12.75">
      <c r="C226" s="335"/>
      <c r="D226" s="335"/>
      <c r="E226" s="335"/>
    </row>
    <row r="227" spans="3:5" s="334" customFormat="1" ht="12.75">
      <c r="C227" s="335"/>
      <c r="D227" s="335"/>
      <c r="E227" s="335"/>
    </row>
    <row r="228" spans="3:5" s="334" customFormat="1" ht="12.75">
      <c r="C228" s="335"/>
      <c r="D228" s="335"/>
      <c r="E228" s="335"/>
    </row>
    <row r="229" spans="3:5" s="334" customFormat="1" ht="12.75">
      <c r="C229" s="335"/>
      <c r="D229" s="335"/>
      <c r="E229" s="335"/>
    </row>
    <row r="230" spans="3:5" s="334" customFormat="1" ht="12.75">
      <c r="C230" s="335"/>
      <c r="D230" s="335"/>
      <c r="E230" s="335"/>
    </row>
    <row r="231" spans="3:5" s="334" customFormat="1" ht="12.75">
      <c r="C231" s="335"/>
      <c r="D231" s="335"/>
      <c r="E231" s="335"/>
    </row>
    <row r="232" spans="3:5" s="334" customFormat="1" ht="12.75">
      <c r="C232" s="335"/>
      <c r="D232" s="335"/>
      <c r="E232" s="335"/>
    </row>
    <row r="233" spans="3:5" s="334" customFormat="1" ht="12.75">
      <c r="C233" s="335"/>
      <c r="D233" s="335"/>
      <c r="E233" s="335"/>
    </row>
    <row r="234" spans="3:5" s="334" customFormat="1" ht="12.75">
      <c r="C234" s="335"/>
      <c r="D234" s="335"/>
      <c r="E234" s="335"/>
    </row>
    <row r="235" spans="3:5" s="334" customFormat="1" ht="12.75">
      <c r="C235" s="335"/>
      <c r="D235" s="335"/>
      <c r="E235" s="335"/>
    </row>
    <row r="236" spans="3:5" s="334" customFormat="1" ht="12.75">
      <c r="C236" s="335"/>
      <c r="D236" s="335"/>
      <c r="E236" s="335"/>
    </row>
    <row r="237" spans="3:5" s="334" customFormat="1" ht="12.75">
      <c r="C237" s="335"/>
      <c r="D237" s="335"/>
      <c r="E237" s="335"/>
    </row>
    <row r="238" spans="3:5" s="334" customFormat="1" ht="12.75">
      <c r="C238" s="335"/>
      <c r="D238" s="335"/>
      <c r="E238" s="335"/>
    </row>
    <row r="239" spans="3:5" s="334" customFormat="1" ht="12.75">
      <c r="C239" s="335"/>
      <c r="D239" s="335"/>
      <c r="E239" s="335"/>
    </row>
    <row r="240" spans="3:5" s="334" customFormat="1" ht="12.75">
      <c r="C240" s="335"/>
      <c r="D240" s="335"/>
      <c r="E240" s="335"/>
    </row>
    <row r="241" spans="3:5" s="334" customFormat="1" ht="12.75">
      <c r="C241" s="335"/>
      <c r="D241" s="335"/>
      <c r="E241" s="335"/>
    </row>
    <row r="242" spans="3:5" s="334" customFormat="1" ht="12.75">
      <c r="C242" s="335"/>
      <c r="D242" s="335"/>
      <c r="E242" s="335"/>
    </row>
    <row r="243" spans="3:5" s="334" customFormat="1" ht="12.75">
      <c r="C243" s="335"/>
      <c r="D243" s="335"/>
      <c r="E243" s="335"/>
    </row>
    <row r="244" spans="3:5" s="334" customFormat="1" ht="12.75">
      <c r="C244" s="335"/>
      <c r="D244" s="335"/>
      <c r="E244" s="335"/>
    </row>
    <row r="245" spans="3:5" s="334" customFormat="1" ht="12.75">
      <c r="C245" s="335"/>
      <c r="D245" s="335"/>
      <c r="E245" s="335"/>
    </row>
    <row r="246" spans="3:5" s="334" customFormat="1" ht="12.75">
      <c r="C246" s="335"/>
      <c r="D246" s="335"/>
      <c r="E246" s="335"/>
    </row>
    <row r="247" spans="3:5" s="334" customFormat="1" ht="12.75">
      <c r="C247" s="335"/>
      <c r="D247" s="335"/>
      <c r="E247" s="335"/>
    </row>
    <row r="248" spans="3:5" s="334" customFormat="1" ht="12.75">
      <c r="C248" s="335"/>
      <c r="D248" s="335"/>
      <c r="E248" s="335"/>
    </row>
    <row r="249" spans="3:5" s="334" customFormat="1" ht="12.75">
      <c r="C249" s="335"/>
      <c r="D249" s="335"/>
      <c r="E249" s="335"/>
    </row>
    <row r="250" spans="3:5" s="334" customFormat="1" ht="12.75">
      <c r="C250" s="335"/>
      <c r="D250" s="335"/>
      <c r="E250" s="335"/>
    </row>
    <row r="251" spans="3:5" s="334" customFormat="1" ht="12.75">
      <c r="C251" s="335"/>
      <c r="D251" s="335"/>
      <c r="E251" s="335"/>
    </row>
    <row r="252" spans="3:5" s="334" customFormat="1" ht="12.75">
      <c r="C252" s="335"/>
      <c r="D252" s="335"/>
      <c r="E252" s="335"/>
    </row>
    <row r="253" spans="3:5" s="334" customFormat="1" ht="12.75">
      <c r="C253" s="335"/>
      <c r="D253" s="335"/>
      <c r="E253" s="335"/>
    </row>
  </sheetData>
  <sheetProtection selectLockedCells="1" selectUnlockedCells="1"/>
  <mergeCells count="51">
    <mergeCell ref="O1:P1"/>
    <mergeCell ref="D2:H2"/>
    <mergeCell ref="C3:N3"/>
    <mergeCell ref="C4:N4"/>
    <mergeCell ref="A6:B6"/>
    <mergeCell ref="C6:N6"/>
    <mergeCell ref="A7:B7"/>
    <mergeCell ref="C7:N7"/>
    <mergeCell ref="A8:B8"/>
    <mergeCell ref="C8:N8"/>
    <mergeCell ref="A9:B9"/>
    <mergeCell ref="C9:N9"/>
    <mergeCell ref="I15:K15"/>
    <mergeCell ref="O15:P15"/>
    <mergeCell ref="A10:B10"/>
    <mergeCell ref="C10:N10"/>
    <mergeCell ref="A13:G13"/>
    <mergeCell ref="K13:M13"/>
    <mergeCell ref="N13:O13"/>
    <mergeCell ref="C110:K110"/>
    <mergeCell ref="C111:K111"/>
    <mergeCell ref="C112:K112"/>
    <mergeCell ref="A113:D113"/>
    <mergeCell ref="K113:N113"/>
    <mergeCell ref="A114:I114"/>
    <mergeCell ref="K114:N114"/>
    <mergeCell ref="A115:D115"/>
    <mergeCell ref="K115:N115"/>
    <mergeCell ref="A116:D116"/>
    <mergeCell ref="K116:N116"/>
    <mergeCell ref="A117:D117"/>
    <mergeCell ref="K117:N117"/>
    <mergeCell ref="A118:D118"/>
    <mergeCell ref="K118:N118"/>
    <mergeCell ref="A119:D119"/>
    <mergeCell ref="K119:N119"/>
    <mergeCell ref="A125:B125"/>
    <mergeCell ref="A120:D120"/>
    <mergeCell ref="K120:N120"/>
    <mergeCell ref="A122:B122"/>
    <mergeCell ref="D122:E122"/>
    <mergeCell ref="G122:H122"/>
    <mergeCell ref="I122:M122"/>
    <mergeCell ref="N122:O122"/>
    <mergeCell ref="E17:E18"/>
    <mergeCell ref="F17:K17"/>
    <mergeCell ref="L17:P17"/>
    <mergeCell ref="A17:A18"/>
    <mergeCell ref="B17:B18"/>
    <mergeCell ref="C17:C18"/>
    <mergeCell ref="D17:D18"/>
  </mergeCells>
  <printOptions/>
  <pageMargins left="0.35" right="0.5597222222222222" top="0.5201388888888889" bottom="0.5097222222222222" header="0.5118055555555555" footer="0.5118055555555555"/>
  <pageSetup horizontalDpi="300" verticalDpi="300" orientation="landscape" paperSize="9" scale="95" r:id="rId1"/>
</worksheet>
</file>

<file path=xl/worksheets/sheet8.xml><?xml version="1.0" encoding="utf-8"?>
<worksheet xmlns="http://schemas.openxmlformats.org/spreadsheetml/2006/main" xmlns:r="http://schemas.openxmlformats.org/officeDocument/2006/relationships">
  <dimension ref="A1:W229"/>
  <sheetViews>
    <sheetView view="pageBreakPreview" zoomScale="75" zoomScaleSheetLayoutView="75" zoomScalePageLayoutView="0" workbookViewId="0" topLeftCell="A61">
      <selection activeCell="C83" sqref="C83"/>
    </sheetView>
  </sheetViews>
  <sheetFormatPr defaultColWidth="9.140625" defaultRowHeight="12.75"/>
  <cols>
    <col min="1" max="1" width="4.140625" style="105" customWidth="1"/>
    <col min="2" max="2" width="11.7109375" style="106" customWidth="1"/>
    <col min="3" max="3" width="32.28125" style="107" customWidth="1"/>
    <col min="4" max="4" width="6.140625" style="107" customWidth="1"/>
    <col min="5" max="5" width="8.5742187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8.42187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519" t="s">
        <v>97</v>
      </c>
      <c r="P1" s="519"/>
    </row>
    <row r="2" spans="3:9" s="108" customFormat="1" ht="18" customHeight="1">
      <c r="C2" s="109"/>
      <c r="D2" s="520" t="s">
        <v>98</v>
      </c>
      <c r="E2" s="520"/>
      <c r="F2" s="520"/>
      <c r="G2" s="520"/>
      <c r="H2" s="520"/>
      <c r="I2" s="110" t="s">
        <v>82</v>
      </c>
    </row>
    <row r="3" spans="3:14" s="108" customFormat="1" ht="18" customHeight="1">
      <c r="C3" s="521" t="s">
        <v>86</v>
      </c>
      <c r="D3" s="521"/>
      <c r="E3" s="521"/>
      <c r="F3" s="521"/>
      <c r="G3" s="521"/>
      <c r="H3" s="521"/>
      <c r="I3" s="521"/>
      <c r="J3" s="521"/>
      <c r="K3" s="521"/>
      <c r="L3" s="521"/>
      <c r="M3" s="521"/>
      <c r="N3" s="521"/>
    </row>
    <row r="4" spans="3:14" s="108" customFormat="1" ht="12.75" customHeight="1">
      <c r="C4" s="522" t="s">
        <v>56</v>
      </c>
      <c r="D4" s="522"/>
      <c r="E4" s="522"/>
      <c r="F4" s="522"/>
      <c r="G4" s="522"/>
      <c r="H4" s="522"/>
      <c r="I4" s="522"/>
      <c r="J4" s="522"/>
      <c r="K4" s="522"/>
      <c r="L4" s="522"/>
      <c r="M4" s="522"/>
      <c r="N4" s="522"/>
    </row>
    <row r="5" spans="3:14" s="108" customFormat="1" ht="12.75" customHeight="1">
      <c r="C5" s="44"/>
      <c r="D5" s="44"/>
      <c r="E5" s="44"/>
      <c r="F5" s="44"/>
      <c r="G5" s="44"/>
      <c r="H5" s="44"/>
      <c r="I5" s="44"/>
      <c r="J5" s="44"/>
      <c r="K5" s="44"/>
      <c r="L5" s="44"/>
      <c r="M5" s="44"/>
      <c r="N5" s="44"/>
    </row>
    <row r="6" spans="1:14" s="111" customFormat="1" ht="17.25" customHeight="1">
      <c r="A6" s="517" t="s">
        <v>3</v>
      </c>
      <c r="B6" s="517"/>
      <c r="C6" s="518" t="str">
        <f>'BS'!C6:N6</f>
        <v>KULTŪRAS NAMA VIENKĀRŠOTA RENOVĀCIJA</v>
      </c>
      <c r="D6" s="518"/>
      <c r="E6" s="518"/>
      <c r="F6" s="518"/>
      <c r="G6" s="518"/>
      <c r="H6" s="518"/>
      <c r="I6" s="518"/>
      <c r="J6" s="518"/>
      <c r="K6" s="518"/>
      <c r="L6" s="518"/>
      <c r="M6" s="518"/>
      <c r="N6" s="518"/>
    </row>
    <row r="7" spans="1:14" s="111" customFormat="1" ht="17.25" customHeight="1">
      <c r="A7" s="517" t="s">
        <v>4</v>
      </c>
      <c r="B7" s="517"/>
      <c r="C7" s="518" t="str">
        <f>'BS'!C7:N7</f>
        <v>KULTŪRAS NAMA VIENKĀRŠOTA RENOVĀCIJA</v>
      </c>
      <c r="D7" s="518"/>
      <c r="E7" s="518"/>
      <c r="F7" s="518"/>
      <c r="G7" s="518"/>
      <c r="H7" s="518"/>
      <c r="I7" s="518"/>
      <c r="J7" s="518"/>
      <c r="K7" s="518"/>
      <c r="L7" s="518"/>
      <c r="M7" s="518"/>
      <c r="N7" s="518"/>
    </row>
    <row r="8" spans="1:14" s="111" customFormat="1" ht="17.25" customHeight="1">
      <c r="A8" s="517" t="s">
        <v>5</v>
      </c>
      <c r="B8" s="517"/>
      <c r="C8" s="518" t="str">
        <f>'BS'!C8:N8</f>
        <v>GAISMAS IELA 17, ĶEKAVA, ĶEKAVAS NOVADS</v>
      </c>
      <c r="D8" s="518"/>
      <c r="E8" s="518"/>
      <c r="F8" s="518"/>
      <c r="G8" s="518"/>
      <c r="H8" s="518"/>
      <c r="I8" s="518"/>
      <c r="J8" s="518"/>
      <c r="K8" s="518"/>
      <c r="L8" s="518"/>
      <c r="M8" s="518"/>
      <c r="N8" s="518"/>
    </row>
    <row r="9" spans="1:14" s="111" customFormat="1" ht="17.25" customHeight="1">
      <c r="A9" s="517"/>
      <c r="B9" s="517"/>
      <c r="C9" s="518"/>
      <c r="D9" s="518"/>
      <c r="E9" s="518"/>
      <c r="F9" s="518"/>
      <c r="G9" s="518"/>
      <c r="H9" s="518"/>
      <c r="I9" s="518"/>
      <c r="J9" s="518"/>
      <c r="K9" s="518"/>
      <c r="L9" s="518"/>
      <c r="M9" s="518"/>
      <c r="N9" s="518"/>
    </row>
    <row r="10" spans="1:14" s="108" customFormat="1" ht="17.25" customHeight="1">
      <c r="A10" s="514"/>
      <c r="B10" s="514"/>
      <c r="C10" s="515"/>
      <c r="D10" s="515"/>
      <c r="E10" s="515"/>
      <c r="F10" s="515"/>
      <c r="G10" s="515"/>
      <c r="H10" s="515"/>
      <c r="I10" s="515"/>
      <c r="J10" s="515"/>
      <c r="K10" s="515"/>
      <c r="L10" s="515"/>
      <c r="M10" s="515"/>
      <c r="N10" s="515"/>
    </row>
    <row r="11" spans="1:14" s="108" customFormat="1" ht="17.25" customHeight="1">
      <c r="A11" s="112"/>
      <c r="B11" s="112"/>
      <c r="C11" s="113"/>
      <c r="D11" s="113"/>
      <c r="E11" s="113"/>
      <c r="F11" s="113"/>
      <c r="G11" s="113"/>
      <c r="H11" s="113"/>
      <c r="I11" s="113"/>
      <c r="J11" s="113"/>
      <c r="K11" s="113"/>
      <c r="L11" s="113"/>
      <c r="M11" s="113"/>
      <c r="N11" s="113"/>
    </row>
    <row r="12" spans="1:14" s="108" customFormat="1" ht="17.25" customHeight="1">
      <c r="A12" s="112"/>
      <c r="B12" s="112"/>
      <c r="C12" s="113"/>
      <c r="D12" s="113"/>
      <c r="E12" s="113"/>
      <c r="F12" s="113"/>
      <c r="G12" s="113"/>
      <c r="H12" s="113"/>
      <c r="I12" s="113"/>
      <c r="J12" s="113"/>
      <c r="K12" s="113"/>
      <c r="L12" s="113"/>
      <c r="M12" s="113"/>
      <c r="N12" s="113"/>
    </row>
    <row r="13" spans="1:16" s="108" customFormat="1" ht="17.25" customHeight="1">
      <c r="A13" s="514" t="s">
        <v>99</v>
      </c>
      <c r="B13" s="514"/>
      <c r="C13" s="514"/>
      <c r="D13" s="514"/>
      <c r="E13" s="514"/>
      <c r="F13" s="514"/>
      <c r="G13" s="514"/>
      <c r="H13" s="113"/>
      <c r="I13" s="113"/>
      <c r="J13" s="113"/>
      <c r="K13" s="515" t="s">
        <v>100</v>
      </c>
      <c r="L13" s="515"/>
      <c r="M13" s="515"/>
      <c r="N13" s="516">
        <f>P88</f>
        <v>0</v>
      </c>
      <c r="O13" s="516"/>
      <c r="P13" s="110" t="s">
        <v>395</v>
      </c>
    </row>
    <row r="14" spans="2:6" ht="12.75">
      <c r="B14" s="105"/>
      <c r="C14" s="105"/>
      <c r="D14" s="105"/>
      <c r="E14" s="105"/>
      <c r="F14" s="105"/>
    </row>
    <row r="15" spans="2:16" ht="12.75" customHeight="1">
      <c r="B15" s="105"/>
      <c r="C15" s="105"/>
      <c r="D15" s="105"/>
      <c r="E15" s="105"/>
      <c r="F15" s="105"/>
      <c r="I15" s="513" t="s">
        <v>101</v>
      </c>
      <c r="J15" s="513"/>
      <c r="K15" s="513"/>
      <c r="L15" s="114"/>
      <c r="M15" s="114" t="s">
        <v>102</v>
      </c>
      <c r="N15" s="114"/>
      <c r="O15" s="514"/>
      <c r="P15" s="514"/>
    </row>
    <row r="16" spans="2:6" ht="13.5" thickBot="1">
      <c r="B16" s="105"/>
      <c r="C16" s="105"/>
      <c r="D16" s="105"/>
      <c r="E16" s="105"/>
      <c r="F16" s="105"/>
    </row>
    <row r="17" spans="1:20" s="326" customFormat="1" ht="13.5" thickBot="1">
      <c r="A17" s="494" t="s">
        <v>8</v>
      </c>
      <c r="B17" s="494" t="s">
        <v>104</v>
      </c>
      <c r="C17" s="497" t="s">
        <v>105</v>
      </c>
      <c r="D17" s="494" t="s">
        <v>106</v>
      </c>
      <c r="E17" s="494" t="s">
        <v>107</v>
      </c>
      <c r="F17" s="496" t="s">
        <v>108</v>
      </c>
      <c r="G17" s="496"/>
      <c r="H17" s="496"/>
      <c r="I17" s="496"/>
      <c r="J17" s="496"/>
      <c r="K17" s="496"/>
      <c r="L17" s="496" t="s">
        <v>109</v>
      </c>
      <c r="M17" s="496"/>
      <c r="N17" s="496"/>
      <c r="O17" s="496"/>
      <c r="P17" s="496"/>
      <c r="Q17" s="325"/>
      <c r="R17" s="325"/>
      <c r="S17" s="325"/>
      <c r="T17" s="325"/>
    </row>
    <row r="18" spans="1:20" s="326" customFormat="1" ht="51.75" customHeight="1" thickBot="1">
      <c r="A18" s="495"/>
      <c r="B18" s="495"/>
      <c r="C18" s="498"/>
      <c r="D18" s="495"/>
      <c r="E18" s="495"/>
      <c r="F18" s="327" t="s">
        <v>110</v>
      </c>
      <c r="G18" s="328" t="s">
        <v>389</v>
      </c>
      <c r="H18" s="328" t="s">
        <v>390</v>
      </c>
      <c r="I18" s="328" t="s">
        <v>391</v>
      </c>
      <c r="J18" s="328" t="s">
        <v>392</v>
      </c>
      <c r="K18" s="327" t="s">
        <v>393</v>
      </c>
      <c r="L18" s="328" t="s">
        <v>111</v>
      </c>
      <c r="M18" s="328" t="s">
        <v>390</v>
      </c>
      <c r="N18" s="328" t="s">
        <v>391</v>
      </c>
      <c r="O18" s="328" t="s">
        <v>392</v>
      </c>
      <c r="P18" s="328" t="s">
        <v>394</v>
      </c>
      <c r="Q18" s="325"/>
      <c r="R18" s="325"/>
      <c r="S18" s="325"/>
      <c r="T18" s="325"/>
    </row>
    <row r="19" spans="1:20" s="326" customFormat="1" ht="13.5" thickBot="1">
      <c r="A19" s="329" t="s">
        <v>112</v>
      </c>
      <c r="B19" s="330" t="s">
        <v>74</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120"/>
      <c r="B20" s="121"/>
      <c r="C20" s="122" t="s">
        <v>290</v>
      </c>
      <c r="D20" s="123"/>
      <c r="E20" s="124"/>
      <c r="F20" s="125"/>
      <c r="G20" s="125"/>
      <c r="H20" s="125"/>
      <c r="I20" s="125"/>
      <c r="J20" s="125"/>
      <c r="K20" s="125"/>
      <c r="L20" s="125"/>
      <c r="M20" s="125"/>
      <c r="N20" s="125"/>
      <c r="O20" s="125"/>
      <c r="P20" s="126"/>
      <c r="R20" s="127"/>
      <c r="S20" s="127"/>
    </row>
    <row r="21" spans="1:17" ht="14.25" customHeight="1">
      <c r="A21" s="128">
        <v>1</v>
      </c>
      <c r="B21" s="129" t="s">
        <v>291</v>
      </c>
      <c r="C21" s="130" t="s">
        <v>292</v>
      </c>
      <c r="D21" s="131" t="s">
        <v>116</v>
      </c>
      <c r="E21" s="132">
        <f>'L D 2'!E33</f>
        <v>44</v>
      </c>
      <c r="F21" s="133"/>
      <c r="G21" s="133"/>
      <c r="H21" s="133"/>
      <c r="I21" s="133"/>
      <c r="J21" s="133"/>
      <c r="K21" s="133"/>
      <c r="L21" s="133"/>
      <c r="M21" s="133"/>
      <c r="N21" s="133"/>
      <c r="O21" s="133"/>
      <c r="P21" s="134"/>
      <c r="Q21" s="127"/>
    </row>
    <row r="22" spans="1:19" ht="14.25" customHeight="1">
      <c r="A22" s="128">
        <v>2</v>
      </c>
      <c r="B22" s="129" t="s">
        <v>291</v>
      </c>
      <c r="C22" s="130" t="s">
        <v>293</v>
      </c>
      <c r="D22" s="131" t="s">
        <v>116</v>
      </c>
      <c r="E22" s="132">
        <f>'L D 2'!E41</f>
        <v>5</v>
      </c>
      <c r="F22" s="133"/>
      <c r="G22" s="133"/>
      <c r="H22" s="133"/>
      <c r="I22" s="133"/>
      <c r="J22" s="133"/>
      <c r="K22" s="133"/>
      <c r="L22" s="133"/>
      <c r="M22" s="133"/>
      <c r="N22" s="133"/>
      <c r="O22" s="133"/>
      <c r="P22" s="134"/>
      <c r="R22" s="127"/>
      <c r="S22" s="127"/>
    </row>
    <row r="23" spans="1:19" ht="14.25" customHeight="1">
      <c r="A23" s="128">
        <v>3</v>
      </c>
      <c r="B23" s="129" t="s">
        <v>291</v>
      </c>
      <c r="C23" s="130" t="s">
        <v>294</v>
      </c>
      <c r="D23" s="131" t="s">
        <v>169</v>
      </c>
      <c r="E23" s="132">
        <v>35</v>
      </c>
      <c r="F23" s="133"/>
      <c r="G23" s="133"/>
      <c r="H23" s="133"/>
      <c r="I23" s="133"/>
      <c r="J23" s="133"/>
      <c r="K23" s="133"/>
      <c r="L23" s="133"/>
      <c r="M23" s="133"/>
      <c r="N23" s="133"/>
      <c r="O23" s="133"/>
      <c r="P23" s="134"/>
      <c r="R23" s="127"/>
      <c r="S23" s="127"/>
    </row>
    <row r="24" spans="1:19" ht="14.25" customHeight="1">
      <c r="A24" s="128">
        <v>4</v>
      </c>
      <c r="B24" s="129" t="s">
        <v>291</v>
      </c>
      <c r="C24" s="130" t="s">
        <v>295</v>
      </c>
      <c r="D24" s="131" t="s">
        <v>169</v>
      </c>
      <c r="E24" s="132">
        <f>'L D 2'!E34</f>
        <v>140.46</v>
      </c>
      <c r="F24" s="133"/>
      <c r="G24" s="133"/>
      <c r="H24" s="133"/>
      <c r="I24" s="133"/>
      <c r="J24" s="133"/>
      <c r="K24" s="133"/>
      <c r="L24" s="133"/>
      <c r="M24" s="133"/>
      <c r="N24" s="133"/>
      <c r="O24" s="133"/>
      <c r="P24" s="134"/>
      <c r="R24" s="127"/>
      <c r="S24" s="127"/>
    </row>
    <row r="25" spans="1:19" ht="14.25" customHeight="1">
      <c r="A25" s="128">
        <v>5</v>
      </c>
      <c r="B25" s="129" t="s">
        <v>291</v>
      </c>
      <c r="C25" s="130" t="s">
        <v>296</v>
      </c>
      <c r="D25" s="131" t="s">
        <v>169</v>
      </c>
      <c r="E25" s="132">
        <f>66.6+17+3.7+8.6</f>
        <v>95.89999999999999</v>
      </c>
      <c r="F25" s="133"/>
      <c r="G25" s="133"/>
      <c r="H25" s="133"/>
      <c r="I25" s="133"/>
      <c r="J25" s="133"/>
      <c r="K25" s="133"/>
      <c r="L25" s="133"/>
      <c r="M25" s="133"/>
      <c r="N25" s="133"/>
      <c r="O25" s="133"/>
      <c r="P25" s="134"/>
      <c r="R25" s="127"/>
      <c r="S25" s="127"/>
    </row>
    <row r="26" spans="1:19" ht="14.25" customHeight="1">
      <c r="A26" s="128">
        <v>6</v>
      </c>
      <c r="B26" s="129" t="s">
        <v>291</v>
      </c>
      <c r="C26" s="135" t="s">
        <v>297</v>
      </c>
      <c r="D26" s="131" t="s">
        <v>169</v>
      </c>
      <c r="E26" s="137">
        <f>13*10+2*2.9</f>
        <v>135.8</v>
      </c>
      <c r="F26" s="133"/>
      <c r="G26" s="133"/>
      <c r="H26" s="133"/>
      <c r="I26" s="133"/>
      <c r="J26" s="133"/>
      <c r="K26" s="133"/>
      <c r="L26" s="133"/>
      <c r="M26" s="133"/>
      <c r="N26" s="133"/>
      <c r="O26" s="133"/>
      <c r="P26" s="134"/>
      <c r="R26" s="127"/>
      <c r="S26" s="127"/>
    </row>
    <row r="27" spans="1:17" ht="14.25" customHeight="1">
      <c r="A27" s="128">
        <v>7</v>
      </c>
      <c r="B27" s="129" t="s">
        <v>291</v>
      </c>
      <c r="C27" s="135" t="s">
        <v>298</v>
      </c>
      <c r="D27" s="131" t="s">
        <v>169</v>
      </c>
      <c r="E27" s="137">
        <f>COK!E19</f>
        <v>90.18</v>
      </c>
      <c r="F27" s="133"/>
      <c r="G27" s="133"/>
      <c r="H27" s="133"/>
      <c r="I27" s="133"/>
      <c r="J27" s="133"/>
      <c r="K27" s="133"/>
      <c r="L27" s="133"/>
      <c r="M27" s="133"/>
      <c r="N27" s="133"/>
      <c r="O27" s="133"/>
      <c r="P27" s="134"/>
      <c r="Q27" s="127"/>
    </row>
    <row r="28" spans="1:17" ht="14.25" customHeight="1">
      <c r="A28" s="128">
        <v>8</v>
      </c>
      <c r="B28" s="129" t="s">
        <v>291</v>
      </c>
      <c r="C28" s="135" t="s">
        <v>299</v>
      </c>
      <c r="D28" s="136" t="s">
        <v>169</v>
      </c>
      <c r="E28" s="137">
        <v>13.1</v>
      </c>
      <c r="F28" s="133"/>
      <c r="G28" s="133"/>
      <c r="H28" s="133"/>
      <c r="I28" s="133"/>
      <c r="J28" s="133"/>
      <c r="K28" s="133"/>
      <c r="L28" s="133"/>
      <c r="M28" s="133"/>
      <c r="N28" s="133"/>
      <c r="O28" s="133"/>
      <c r="P28" s="134"/>
      <c r="Q28" s="127"/>
    </row>
    <row r="29" spans="1:17" ht="27.75" customHeight="1">
      <c r="A29" s="128">
        <v>9</v>
      </c>
      <c r="B29" s="129" t="s">
        <v>291</v>
      </c>
      <c r="C29" s="130" t="s">
        <v>300</v>
      </c>
      <c r="D29" s="131" t="s">
        <v>139</v>
      </c>
      <c r="E29" s="132">
        <v>1</v>
      </c>
      <c r="F29" s="133"/>
      <c r="G29" s="133"/>
      <c r="H29" s="133"/>
      <c r="I29" s="133"/>
      <c r="J29" s="133"/>
      <c r="K29" s="133"/>
      <c r="L29" s="133"/>
      <c r="M29" s="133"/>
      <c r="N29" s="133"/>
      <c r="O29" s="133"/>
      <c r="P29" s="134"/>
      <c r="Q29" s="127"/>
    </row>
    <row r="30" spans="1:19" ht="14.25" customHeight="1">
      <c r="A30" s="128">
        <v>10</v>
      </c>
      <c r="B30" s="129" t="s">
        <v>291</v>
      </c>
      <c r="C30" s="130" t="s">
        <v>301</v>
      </c>
      <c r="D30" s="131" t="s">
        <v>139</v>
      </c>
      <c r="E30" s="132">
        <v>1</v>
      </c>
      <c r="F30" s="133"/>
      <c r="G30" s="133"/>
      <c r="H30" s="133"/>
      <c r="I30" s="133"/>
      <c r="J30" s="133"/>
      <c r="K30" s="133"/>
      <c r="L30" s="133"/>
      <c r="M30" s="133"/>
      <c r="N30" s="133"/>
      <c r="O30" s="133"/>
      <c r="P30" s="134"/>
      <c r="R30" s="127"/>
      <c r="S30" s="127"/>
    </row>
    <row r="31" spans="1:19" ht="14.25" customHeight="1">
      <c r="A31" s="128">
        <v>11</v>
      </c>
      <c r="B31" s="129" t="s">
        <v>291</v>
      </c>
      <c r="C31" s="130" t="s">
        <v>302</v>
      </c>
      <c r="D31" s="131" t="s">
        <v>182</v>
      </c>
      <c r="E31" s="132">
        <v>40</v>
      </c>
      <c r="F31" s="133"/>
      <c r="G31" s="133"/>
      <c r="H31" s="133"/>
      <c r="I31" s="133"/>
      <c r="J31" s="133"/>
      <c r="K31" s="133"/>
      <c r="L31" s="133"/>
      <c r="M31" s="133"/>
      <c r="N31" s="133"/>
      <c r="O31" s="133"/>
      <c r="P31" s="134"/>
      <c r="R31" s="127"/>
      <c r="S31" s="127"/>
    </row>
    <row r="32" spans="1:19" ht="14.25" customHeight="1">
      <c r="A32" s="128">
        <v>12</v>
      </c>
      <c r="B32" s="129" t="s">
        <v>291</v>
      </c>
      <c r="C32" s="130" t="s">
        <v>303</v>
      </c>
      <c r="D32" s="131" t="s">
        <v>139</v>
      </c>
      <c r="E32" s="132">
        <v>1</v>
      </c>
      <c r="F32" s="133"/>
      <c r="G32" s="133"/>
      <c r="H32" s="133"/>
      <c r="I32" s="133"/>
      <c r="J32" s="133"/>
      <c r="K32" s="133"/>
      <c r="L32" s="133"/>
      <c r="M32" s="133"/>
      <c r="N32" s="133"/>
      <c r="O32" s="133"/>
      <c r="P32" s="134"/>
      <c r="R32" s="127"/>
      <c r="S32" s="127"/>
    </row>
    <row r="33" spans="1:17" ht="14.25" customHeight="1">
      <c r="A33" s="128">
        <v>13</v>
      </c>
      <c r="B33" s="129" t="s">
        <v>291</v>
      </c>
      <c r="C33" s="130" t="s">
        <v>304</v>
      </c>
      <c r="D33" s="131" t="s">
        <v>305</v>
      </c>
      <c r="E33" s="132">
        <v>160</v>
      </c>
      <c r="F33" s="133"/>
      <c r="G33" s="133"/>
      <c r="H33" s="133"/>
      <c r="I33" s="133"/>
      <c r="J33" s="133"/>
      <c r="K33" s="133"/>
      <c r="L33" s="133"/>
      <c r="M33" s="133"/>
      <c r="N33" s="133"/>
      <c r="O33" s="133"/>
      <c r="P33" s="134"/>
      <c r="Q33" s="127"/>
    </row>
    <row r="34" spans="1:19" ht="15.75" customHeight="1">
      <c r="A34" s="128">
        <v>14</v>
      </c>
      <c r="B34" s="129" t="s">
        <v>306</v>
      </c>
      <c r="C34" s="135" t="s">
        <v>307</v>
      </c>
      <c r="D34" s="136" t="s">
        <v>261</v>
      </c>
      <c r="E34" s="137">
        <f>E23*0.07*0.12+E24*0.3*0.02+E25*0.1*0.1+E26*0.1*0.1+E27*0.6*0.15+E28*0.1+E30+E31*0.12+20</f>
        <v>38.67996</v>
      </c>
      <c r="F34" s="133"/>
      <c r="G34" s="133"/>
      <c r="H34" s="133"/>
      <c r="I34" s="133"/>
      <c r="J34" s="133"/>
      <c r="K34" s="133"/>
      <c r="L34" s="133"/>
      <c r="M34" s="133"/>
      <c r="N34" s="133"/>
      <c r="O34" s="133"/>
      <c r="P34" s="134"/>
      <c r="R34" s="127"/>
      <c r="S34" s="127"/>
    </row>
    <row r="35" spans="1:19" ht="25.5">
      <c r="A35" s="120"/>
      <c r="B35" s="121"/>
      <c r="C35" s="122" t="s">
        <v>308</v>
      </c>
      <c r="D35" s="123"/>
      <c r="E35" s="124"/>
      <c r="F35" s="125"/>
      <c r="G35" s="125"/>
      <c r="H35" s="125"/>
      <c r="I35" s="125"/>
      <c r="J35" s="125"/>
      <c r="K35" s="125"/>
      <c r="L35" s="125"/>
      <c r="M35" s="125"/>
      <c r="N35" s="125"/>
      <c r="O35" s="125"/>
      <c r="P35" s="126"/>
      <c r="R35" s="127"/>
      <c r="S35" s="127"/>
    </row>
    <row r="36" spans="1:23" ht="27" customHeight="1">
      <c r="A36" s="128">
        <v>1</v>
      </c>
      <c r="B36" s="129" t="s">
        <v>262</v>
      </c>
      <c r="C36" s="130" t="s">
        <v>309</v>
      </c>
      <c r="D36" s="131" t="s">
        <v>182</v>
      </c>
      <c r="E36" s="132">
        <v>40</v>
      </c>
      <c r="F36" s="133"/>
      <c r="G36" s="133"/>
      <c r="H36" s="133"/>
      <c r="I36" s="133"/>
      <c r="J36" s="133"/>
      <c r="K36" s="133"/>
      <c r="L36" s="133"/>
      <c r="M36" s="133"/>
      <c r="N36" s="133"/>
      <c r="O36" s="133"/>
      <c r="P36" s="134"/>
      <c r="Q36" s="127"/>
      <c r="R36" s="179"/>
      <c r="S36" s="179"/>
      <c r="T36" s="179"/>
      <c r="U36" s="179"/>
      <c r="V36" s="179"/>
      <c r="W36" s="179"/>
    </row>
    <row r="37" spans="1:19" ht="25.5">
      <c r="A37" s="120"/>
      <c r="B37" s="121"/>
      <c r="C37" s="122" t="s">
        <v>310</v>
      </c>
      <c r="D37" s="123"/>
      <c r="E37" s="124"/>
      <c r="F37" s="125"/>
      <c r="G37" s="125"/>
      <c r="H37" s="125"/>
      <c r="I37" s="125"/>
      <c r="J37" s="125"/>
      <c r="K37" s="125"/>
      <c r="L37" s="125"/>
      <c r="M37" s="125"/>
      <c r="N37" s="125"/>
      <c r="O37" s="125"/>
      <c r="P37" s="126"/>
      <c r="R37" s="127"/>
      <c r="S37" s="127"/>
    </row>
    <row r="38" spans="1:23" ht="29.25" customHeight="1">
      <c r="A38" s="128">
        <v>1</v>
      </c>
      <c r="B38" s="129" t="s">
        <v>262</v>
      </c>
      <c r="C38" s="130" t="s">
        <v>311</v>
      </c>
      <c r="D38" s="131" t="s">
        <v>169</v>
      </c>
      <c r="E38" s="132">
        <v>340.76</v>
      </c>
      <c r="F38" s="133"/>
      <c r="G38" s="133"/>
      <c r="H38" s="133"/>
      <c r="I38" s="133"/>
      <c r="J38" s="133"/>
      <c r="K38" s="133"/>
      <c r="L38" s="133"/>
      <c r="M38" s="133"/>
      <c r="N38" s="133"/>
      <c r="O38" s="133"/>
      <c r="P38" s="134"/>
      <c r="Q38" s="127"/>
      <c r="R38" s="179"/>
      <c r="S38" s="179"/>
      <c r="T38" s="179"/>
      <c r="U38" s="179"/>
      <c r="V38" s="179"/>
      <c r="W38" s="179"/>
    </row>
    <row r="39" spans="1:23" ht="15" customHeight="1">
      <c r="A39" s="128">
        <v>2</v>
      </c>
      <c r="B39" s="129" t="s">
        <v>264</v>
      </c>
      <c r="C39" s="130" t="s">
        <v>312</v>
      </c>
      <c r="D39" s="131" t="s">
        <v>169</v>
      </c>
      <c r="E39" s="132">
        <f>E38</f>
        <v>340.76</v>
      </c>
      <c r="F39" s="133"/>
      <c r="G39" s="133"/>
      <c r="H39" s="133"/>
      <c r="I39" s="133"/>
      <c r="J39" s="133"/>
      <c r="K39" s="133"/>
      <c r="L39" s="133"/>
      <c r="M39" s="133"/>
      <c r="N39" s="133"/>
      <c r="O39" s="133"/>
      <c r="P39" s="134"/>
      <c r="Q39" s="127"/>
      <c r="R39" s="179"/>
      <c r="S39" s="179"/>
      <c r="T39" s="179"/>
      <c r="U39" s="179"/>
      <c r="V39" s="179"/>
      <c r="W39" s="179"/>
    </row>
    <row r="40" spans="1:23" ht="15" customHeight="1">
      <c r="A40" s="128">
        <v>3</v>
      </c>
      <c r="B40" s="129" t="s">
        <v>264</v>
      </c>
      <c r="C40" s="130" t="s">
        <v>313</v>
      </c>
      <c r="D40" s="131" t="s">
        <v>169</v>
      </c>
      <c r="E40" s="132">
        <f>E39</f>
        <v>340.76</v>
      </c>
      <c r="F40" s="133"/>
      <c r="G40" s="133"/>
      <c r="H40" s="133"/>
      <c r="I40" s="133"/>
      <c r="J40" s="133"/>
      <c r="K40" s="133"/>
      <c r="L40" s="133"/>
      <c r="M40" s="133"/>
      <c r="N40" s="133"/>
      <c r="O40" s="133"/>
      <c r="P40" s="134"/>
      <c r="R40" s="180"/>
      <c r="S40" s="180"/>
      <c r="T40" s="179"/>
      <c r="U40" s="179"/>
      <c r="V40" s="179"/>
      <c r="W40" s="179"/>
    </row>
    <row r="41" spans="1:19" ht="25.5">
      <c r="A41" s="120"/>
      <c r="B41" s="121"/>
      <c r="C41" s="122" t="s">
        <v>314</v>
      </c>
      <c r="D41" s="123"/>
      <c r="E41" s="124"/>
      <c r="F41" s="125"/>
      <c r="G41" s="125"/>
      <c r="H41" s="125"/>
      <c r="I41" s="125"/>
      <c r="J41" s="125"/>
      <c r="K41" s="125"/>
      <c r="L41" s="125"/>
      <c r="M41" s="125"/>
      <c r="N41" s="125"/>
      <c r="O41" s="125"/>
      <c r="P41" s="126"/>
      <c r="R41" s="127"/>
      <c r="S41" s="127"/>
    </row>
    <row r="42" spans="1:23" ht="29.25" customHeight="1">
      <c r="A42" s="128">
        <v>1</v>
      </c>
      <c r="B42" s="129" t="s">
        <v>262</v>
      </c>
      <c r="C42" s="130" t="s">
        <v>315</v>
      </c>
      <c r="D42" s="131" t="s">
        <v>169</v>
      </c>
      <c r="E42" s="132">
        <v>35</v>
      </c>
      <c r="F42" s="133"/>
      <c r="G42" s="133"/>
      <c r="H42" s="133"/>
      <c r="I42" s="133"/>
      <c r="J42" s="133"/>
      <c r="K42" s="133"/>
      <c r="L42" s="133"/>
      <c r="M42" s="133"/>
      <c r="N42" s="133"/>
      <c r="O42" s="133"/>
      <c r="P42" s="134"/>
      <c r="Q42" s="127"/>
      <c r="R42" s="179"/>
      <c r="S42" s="179"/>
      <c r="T42" s="179"/>
      <c r="U42" s="179"/>
      <c r="V42" s="179"/>
      <c r="W42" s="179"/>
    </row>
    <row r="43" spans="1:23" ht="15" customHeight="1">
      <c r="A43" s="128">
        <v>2</v>
      </c>
      <c r="B43" s="129" t="s">
        <v>264</v>
      </c>
      <c r="C43" s="130" t="s">
        <v>316</v>
      </c>
      <c r="D43" s="131" t="s">
        <v>169</v>
      </c>
      <c r="E43" s="132">
        <f>E42</f>
        <v>35</v>
      </c>
      <c r="F43" s="133"/>
      <c r="G43" s="133"/>
      <c r="H43" s="133"/>
      <c r="I43" s="133"/>
      <c r="J43" s="133"/>
      <c r="K43" s="133"/>
      <c r="L43" s="133"/>
      <c r="M43" s="133"/>
      <c r="N43" s="133"/>
      <c r="O43" s="133"/>
      <c r="P43" s="134"/>
      <c r="Q43" s="127"/>
      <c r="R43" s="179"/>
      <c r="S43" s="179"/>
      <c r="T43" s="179"/>
      <c r="U43" s="179"/>
      <c r="V43" s="179"/>
      <c r="W43" s="179"/>
    </row>
    <row r="44" spans="1:23" ht="15" customHeight="1">
      <c r="A44" s="128">
        <v>3</v>
      </c>
      <c r="B44" s="129" t="s">
        <v>264</v>
      </c>
      <c r="C44" s="130" t="s">
        <v>317</v>
      </c>
      <c r="D44" s="131" t="s">
        <v>169</v>
      </c>
      <c r="E44" s="132">
        <f>E43</f>
        <v>35</v>
      </c>
      <c r="F44" s="133"/>
      <c r="G44" s="133"/>
      <c r="H44" s="133"/>
      <c r="I44" s="133"/>
      <c r="J44" s="133"/>
      <c r="K44" s="133"/>
      <c r="L44" s="133"/>
      <c r="M44" s="133"/>
      <c r="N44" s="133"/>
      <c r="O44" s="133"/>
      <c r="P44" s="134"/>
      <c r="R44" s="180"/>
      <c r="S44" s="180"/>
      <c r="T44" s="179"/>
      <c r="U44" s="179"/>
      <c r="V44" s="179"/>
      <c r="W44" s="179"/>
    </row>
    <row r="45" spans="1:19" ht="12.75">
      <c r="A45" s="120"/>
      <c r="B45" s="121"/>
      <c r="C45" s="122" t="s">
        <v>318</v>
      </c>
      <c r="D45" s="123"/>
      <c r="E45" s="124"/>
      <c r="F45" s="125"/>
      <c r="G45" s="125"/>
      <c r="H45" s="125"/>
      <c r="I45" s="125"/>
      <c r="J45" s="125"/>
      <c r="K45" s="125"/>
      <c r="L45" s="125"/>
      <c r="M45" s="125"/>
      <c r="N45" s="125"/>
      <c r="O45" s="125"/>
      <c r="P45" s="126"/>
      <c r="R45" s="127"/>
      <c r="S45" s="127"/>
    </row>
    <row r="46" spans="1:16" ht="123" customHeight="1">
      <c r="A46" s="128">
        <v>1</v>
      </c>
      <c r="B46" s="129" t="s">
        <v>180</v>
      </c>
      <c r="C46" s="130" t="s">
        <v>319</v>
      </c>
      <c r="D46" s="131" t="s">
        <v>182</v>
      </c>
      <c r="E46" s="132">
        <v>20</v>
      </c>
      <c r="F46" s="133"/>
      <c r="G46" s="133"/>
      <c r="H46" s="133"/>
      <c r="I46" s="133"/>
      <c r="J46" s="133"/>
      <c r="K46" s="133"/>
      <c r="L46" s="133"/>
      <c r="M46" s="133"/>
      <c r="N46" s="133"/>
      <c r="O46" s="133"/>
      <c r="P46" s="134"/>
    </row>
    <row r="47" spans="1:19" ht="12.75">
      <c r="A47" s="120"/>
      <c r="B47" s="121"/>
      <c r="C47" s="122" t="s">
        <v>320</v>
      </c>
      <c r="D47" s="123"/>
      <c r="E47" s="124"/>
      <c r="F47" s="125"/>
      <c r="G47" s="125"/>
      <c r="H47" s="125"/>
      <c r="I47" s="125"/>
      <c r="J47" s="125"/>
      <c r="K47" s="125"/>
      <c r="L47" s="125"/>
      <c r="M47" s="125"/>
      <c r="N47" s="125"/>
      <c r="O47" s="125"/>
      <c r="P47" s="126"/>
      <c r="R47" s="127"/>
      <c r="S47" s="127"/>
    </row>
    <row r="48" spans="1:23" ht="27" customHeight="1">
      <c r="A48" s="128">
        <v>1</v>
      </c>
      <c r="B48" s="129" t="s">
        <v>262</v>
      </c>
      <c r="C48" s="130" t="s">
        <v>321</v>
      </c>
      <c r="D48" s="131" t="s">
        <v>182</v>
      </c>
      <c r="E48" s="132">
        <v>44</v>
      </c>
      <c r="F48" s="133"/>
      <c r="G48" s="133"/>
      <c r="H48" s="133"/>
      <c r="I48" s="133"/>
      <c r="J48" s="133"/>
      <c r="K48" s="133"/>
      <c r="L48" s="133"/>
      <c r="M48" s="133"/>
      <c r="N48" s="133"/>
      <c r="O48" s="133"/>
      <c r="P48" s="134"/>
      <c r="Q48" s="127"/>
      <c r="R48" s="179"/>
      <c r="S48" s="179"/>
      <c r="T48" s="179"/>
      <c r="U48" s="179"/>
      <c r="V48" s="179"/>
      <c r="W48" s="179"/>
    </row>
    <row r="49" spans="1:19" ht="12.75">
      <c r="A49" s="177"/>
      <c r="B49" s="178"/>
      <c r="C49" s="122" t="s">
        <v>404</v>
      </c>
      <c r="D49" s="123"/>
      <c r="E49" s="124"/>
      <c r="F49" s="125"/>
      <c r="G49" s="125"/>
      <c r="H49" s="125"/>
      <c r="I49" s="125"/>
      <c r="J49" s="125"/>
      <c r="K49" s="125"/>
      <c r="L49" s="125"/>
      <c r="M49" s="125"/>
      <c r="N49" s="125"/>
      <c r="O49" s="125"/>
      <c r="P49" s="126"/>
      <c r="R49" s="127"/>
      <c r="S49" s="127"/>
    </row>
    <row r="50" spans="1:17" s="18" customFormat="1" ht="16.5" customHeight="1">
      <c r="A50" s="190">
        <v>1</v>
      </c>
      <c r="B50" s="191" t="s">
        <v>323</v>
      </c>
      <c r="C50" s="192" t="s">
        <v>324</v>
      </c>
      <c r="D50" s="131" t="s">
        <v>182</v>
      </c>
      <c r="E50" s="132">
        <v>1323.23</v>
      </c>
      <c r="F50" s="188"/>
      <c r="G50" s="133"/>
      <c r="H50" s="188"/>
      <c r="I50" s="188"/>
      <c r="J50" s="188"/>
      <c r="K50" s="188"/>
      <c r="L50" s="188"/>
      <c r="M50" s="188"/>
      <c r="N50" s="188"/>
      <c r="O50" s="188"/>
      <c r="P50" s="193"/>
      <c r="Q50" s="189"/>
    </row>
    <row r="51" spans="1:17" s="18" customFormat="1" ht="16.5" customHeight="1">
      <c r="A51" s="190">
        <v>2</v>
      </c>
      <c r="B51" s="191"/>
      <c r="C51" s="194" t="s">
        <v>325</v>
      </c>
      <c r="D51" s="131" t="s">
        <v>182</v>
      </c>
      <c r="E51" s="132">
        <v>1323.23</v>
      </c>
      <c r="F51" s="188"/>
      <c r="G51" s="133"/>
      <c r="H51" s="188"/>
      <c r="I51" s="188"/>
      <c r="J51" s="188"/>
      <c r="K51" s="188"/>
      <c r="L51" s="188"/>
      <c r="M51" s="188"/>
      <c r="N51" s="188"/>
      <c r="O51" s="188"/>
      <c r="P51" s="193"/>
      <c r="Q51" s="189"/>
    </row>
    <row r="52" spans="1:17" s="18" customFormat="1" ht="16.5" customHeight="1">
      <c r="A52" s="190">
        <v>3</v>
      </c>
      <c r="B52" s="191"/>
      <c r="C52" s="194" t="s">
        <v>326</v>
      </c>
      <c r="D52" s="131" t="s">
        <v>182</v>
      </c>
      <c r="E52" s="132">
        <v>1323.23</v>
      </c>
      <c r="F52" s="188"/>
      <c r="G52" s="133"/>
      <c r="H52" s="188"/>
      <c r="I52" s="188"/>
      <c r="J52" s="188"/>
      <c r="K52" s="188"/>
      <c r="L52" s="188"/>
      <c r="M52" s="188"/>
      <c r="N52" s="188"/>
      <c r="O52" s="188"/>
      <c r="P52" s="193"/>
      <c r="Q52" s="189"/>
    </row>
    <row r="53" spans="1:17" s="18" customFormat="1" ht="16.5" customHeight="1">
      <c r="A53" s="190">
        <v>4</v>
      </c>
      <c r="B53" s="191" t="s">
        <v>180</v>
      </c>
      <c r="C53" s="192" t="s">
        <v>327</v>
      </c>
      <c r="D53" s="131" t="s">
        <v>182</v>
      </c>
      <c r="E53" s="132">
        <v>285.47</v>
      </c>
      <c r="F53" s="188"/>
      <c r="G53" s="133"/>
      <c r="H53" s="188"/>
      <c r="I53" s="188"/>
      <c r="J53" s="188"/>
      <c r="K53" s="188"/>
      <c r="L53" s="188"/>
      <c r="M53" s="188"/>
      <c r="N53" s="188"/>
      <c r="O53" s="188"/>
      <c r="P53" s="193"/>
      <c r="Q53" s="189"/>
    </row>
    <row r="54" spans="1:17" s="18" customFormat="1" ht="16.5" customHeight="1">
      <c r="A54" s="190">
        <v>5</v>
      </c>
      <c r="B54" s="191" t="s">
        <v>180</v>
      </c>
      <c r="C54" s="192" t="s">
        <v>328</v>
      </c>
      <c r="D54" s="131" t="s">
        <v>182</v>
      </c>
      <c r="E54" s="132">
        <v>984.8520000000001</v>
      </c>
      <c r="F54" s="188"/>
      <c r="G54" s="133"/>
      <c r="H54" s="188"/>
      <c r="I54" s="188"/>
      <c r="J54" s="188"/>
      <c r="K54" s="188"/>
      <c r="L54" s="188"/>
      <c r="M54" s="188"/>
      <c r="N54" s="188"/>
      <c r="O54" s="188"/>
      <c r="P54" s="193"/>
      <c r="Q54" s="189"/>
    </row>
    <row r="55" spans="1:17" s="18" customFormat="1" ht="41.25" customHeight="1">
      <c r="A55" s="190">
        <v>6</v>
      </c>
      <c r="B55" s="191" t="s">
        <v>183</v>
      </c>
      <c r="C55" s="192" t="s">
        <v>329</v>
      </c>
      <c r="D55" s="131" t="s">
        <v>182</v>
      </c>
      <c r="E55" s="132">
        <v>49.24260000000001</v>
      </c>
      <c r="F55" s="188"/>
      <c r="G55" s="188"/>
      <c r="H55" s="188"/>
      <c r="I55" s="188"/>
      <c r="J55" s="188"/>
      <c r="K55" s="188"/>
      <c r="L55" s="188"/>
      <c r="M55" s="188"/>
      <c r="N55" s="188"/>
      <c r="O55" s="188"/>
      <c r="P55" s="193"/>
      <c r="Q55" s="189"/>
    </row>
    <row r="56" spans="1:17" s="18" customFormat="1" ht="16.5" customHeight="1">
      <c r="A56" s="190">
        <v>7</v>
      </c>
      <c r="B56" s="191"/>
      <c r="C56" s="194" t="s">
        <v>185</v>
      </c>
      <c r="D56" s="131" t="s">
        <v>186</v>
      </c>
      <c r="E56" s="132">
        <v>177.27336000000005</v>
      </c>
      <c r="F56" s="188"/>
      <c r="G56" s="188"/>
      <c r="H56" s="188"/>
      <c r="I56" s="188"/>
      <c r="J56" s="188"/>
      <c r="K56" s="188"/>
      <c r="L56" s="188"/>
      <c r="M56" s="188"/>
      <c r="N56" s="188"/>
      <c r="O56" s="188"/>
      <c r="P56" s="193"/>
      <c r="Q56" s="189"/>
    </row>
    <row r="57" spans="1:17" ht="16.5" customHeight="1">
      <c r="A57" s="128">
        <v>8</v>
      </c>
      <c r="B57" s="129" t="s">
        <v>180</v>
      </c>
      <c r="C57" s="130" t="s">
        <v>330</v>
      </c>
      <c r="D57" s="131" t="s">
        <v>182</v>
      </c>
      <c r="E57" s="132">
        <v>984.8520000000001</v>
      </c>
      <c r="F57" s="133"/>
      <c r="G57" s="133"/>
      <c r="H57" s="133"/>
      <c r="I57" s="133"/>
      <c r="J57" s="133"/>
      <c r="K57" s="133"/>
      <c r="L57" s="133"/>
      <c r="M57" s="133"/>
      <c r="N57" s="133"/>
      <c r="O57" s="133"/>
      <c r="P57" s="134"/>
      <c r="Q57" s="127"/>
    </row>
    <row r="58" spans="1:17" ht="16.5" customHeight="1">
      <c r="A58" s="128">
        <v>9</v>
      </c>
      <c r="B58" s="129"/>
      <c r="C58" s="194" t="s">
        <v>331</v>
      </c>
      <c r="D58" s="131" t="s">
        <v>186</v>
      </c>
      <c r="E58" s="132">
        <v>4924.26</v>
      </c>
      <c r="F58" s="133"/>
      <c r="G58" s="133"/>
      <c r="H58" s="133"/>
      <c r="I58" s="133"/>
      <c r="J58" s="133"/>
      <c r="K58" s="133"/>
      <c r="L58" s="133"/>
      <c r="M58" s="133"/>
      <c r="N58" s="133"/>
      <c r="O58" s="133"/>
      <c r="P58" s="134"/>
      <c r="Q58" s="127"/>
    </row>
    <row r="59" spans="1:17" s="18" customFormat="1" ht="16.5" customHeight="1">
      <c r="A59" s="190">
        <v>10</v>
      </c>
      <c r="B59" s="191" t="s">
        <v>183</v>
      </c>
      <c r="C59" s="130" t="s">
        <v>189</v>
      </c>
      <c r="D59" s="131" t="s">
        <v>182</v>
      </c>
      <c r="E59" s="132">
        <v>984.8520000000001</v>
      </c>
      <c r="F59" s="188"/>
      <c r="G59" s="133"/>
      <c r="H59" s="188"/>
      <c r="I59" s="188"/>
      <c r="J59" s="188"/>
      <c r="K59" s="188"/>
      <c r="L59" s="188"/>
      <c r="M59" s="188"/>
      <c r="N59" s="188"/>
      <c r="O59" s="188"/>
      <c r="P59" s="193"/>
      <c r="Q59" s="189"/>
    </row>
    <row r="60" spans="1:17" s="18" customFormat="1" ht="38.25">
      <c r="A60" s="190">
        <v>11</v>
      </c>
      <c r="B60" s="191"/>
      <c r="C60" s="194" t="s">
        <v>332</v>
      </c>
      <c r="D60" s="131" t="s">
        <v>182</v>
      </c>
      <c r="E60" s="132">
        <v>1083.3372000000002</v>
      </c>
      <c r="F60" s="188"/>
      <c r="G60" s="133"/>
      <c r="H60" s="188"/>
      <c r="I60" s="188"/>
      <c r="J60" s="188"/>
      <c r="K60" s="188"/>
      <c r="L60" s="188"/>
      <c r="M60" s="188"/>
      <c r="N60" s="188"/>
      <c r="O60" s="188"/>
      <c r="P60" s="193"/>
      <c r="Q60" s="189"/>
    </row>
    <row r="61" spans="1:17" s="18" customFormat="1" ht="51">
      <c r="A61" s="183">
        <v>12</v>
      </c>
      <c r="B61" s="191"/>
      <c r="C61" s="194" t="s">
        <v>333</v>
      </c>
      <c r="D61" s="131" t="s">
        <v>182</v>
      </c>
      <c r="E61" s="132">
        <v>24</v>
      </c>
      <c r="F61" s="188"/>
      <c r="G61" s="133"/>
      <c r="H61" s="188"/>
      <c r="I61" s="188"/>
      <c r="J61" s="188"/>
      <c r="K61" s="188"/>
      <c r="L61" s="188"/>
      <c r="M61" s="188"/>
      <c r="N61" s="188"/>
      <c r="O61" s="188"/>
      <c r="P61" s="193"/>
      <c r="Q61" s="189"/>
    </row>
    <row r="62" spans="1:17" s="18" customFormat="1" ht="25.5">
      <c r="A62" s="190">
        <v>13</v>
      </c>
      <c r="B62" s="191"/>
      <c r="C62" s="195" t="s">
        <v>334</v>
      </c>
      <c r="D62" s="186" t="s">
        <v>186</v>
      </c>
      <c r="E62" s="196">
        <v>4924.26</v>
      </c>
      <c r="F62" s="188"/>
      <c r="G62" s="188"/>
      <c r="H62" s="187"/>
      <c r="I62" s="187"/>
      <c r="J62" s="187"/>
      <c r="K62" s="188"/>
      <c r="L62" s="188"/>
      <c r="M62" s="188"/>
      <c r="N62" s="188"/>
      <c r="O62" s="188"/>
      <c r="P62" s="193"/>
      <c r="Q62" s="189"/>
    </row>
    <row r="63" spans="1:19" s="18" customFormat="1" ht="38.25" customHeight="1">
      <c r="A63" s="190">
        <v>14</v>
      </c>
      <c r="B63" s="191"/>
      <c r="C63" s="194" t="s">
        <v>335</v>
      </c>
      <c r="D63" s="131" t="s">
        <v>182</v>
      </c>
      <c r="E63" s="132">
        <v>5909.112000000001</v>
      </c>
      <c r="F63" s="188"/>
      <c r="G63" s="188"/>
      <c r="H63" s="188"/>
      <c r="I63" s="188"/>
      <c r="J63" s="188"/>
      <c r="K63" s="188"/>
      <c r="L63" s="188"/>
      <c r="M63" s="188"/>
      <c r="N63" s="188"/>
      <c r="O63" s="188"/>
      <c r="P63" s="193"/>
      <c r="R63" s="189"/>
      <c r="S63" s="189"/>
    </row>
    <row r="64" spans="1:17" s="18" customFormat="1" ht="29.25" customHeight="1">
      <c r="A64" s="190">
        <v>15</v>
      </c>
      <c r="B64" s="191" t="s">
        <v>180</v>
      </c>
      <c r="C64" s="192" t="s">
        <v>194</v>
      </c>
      <c r="D64" s="131" t="s">
        <v>182</v>
      </c>
      <c r="E64" s="132">
        <v>984.8520000000001</v>
      </c>
      <c r="F64" s="188"/>
      <c r="G64" s="188"/>
      <c r="H64" s="188"/>
      <c r="I64" s="188"/>
      <c r="J64" s="188"/>
      <c r="K64" s="188"/>
      <c r="L64" s="188"/>
      <c r="M64" s="188"/>
      <c r="N64" s="188"/>
      <c r="O64" s="188"/>
      <c r="P64" s="193"/>
      <c r="Q64" s="189"/>
    </row>
    <row r="65" spans="1:17" s="18" customFormat="1" ht="15" customHeight="1">
      <c r="A65" s="190">
        <v>16</v>
      </c>
      <c r="B65" s="191"/>
      <c r="C65" s="194" t="s">
        <v>195</v>
      </c>
      <c r="D65" s="131" t="s">
        <v>182</v>
      </c>
      <c r="E65" s="132">
        <v>1181.8224</v>
      </c>
      <c r="F65" s="188"/>
      <c r="G65" s="188"/>
      <c r="H65" s="188"/>
      <c r="I65" s="188"/>
      <c r="J65" s="188"/>
      <c r="K65" s="188"/>
      <c r="L65" s="188"/>
      <c r="M65" s="188"/>
      <c r="N65" s="188"/>
      <c r="O65" s="188"/>
      <c r="P65" s="193"/>
      <c r="Q65" s="189"/>
    </row>
    <row r="66" spans="1:19" s="18" customFormat="1" ht="25.5">
      <c r="A66" s="190">
        <v>17</v>
      </c>
      <c r="B66" s="191"/>
      <c r="C66" s="194" t="s">
        <v>252</v>
      </c>
      <c r="D66" s="131" t="s">
        <v>186</v>
      </c>
      <c r="E66" s="132">
        <v>4924.26</v>
      </c>
      <c r="F66" s="188"/>
      <c r="G66" s="188"/>
      <c r="H66" s="188"/>
      <c r="I66" s="188"/>
      <c r="J66" s="188"/>
      <c r="K66" s="188"/>
      <c r="L66" s="188"/>
      <c r="M66" s="188"/>
      <c r="N66" s="188"/>
      <c r="O66" s="188"/>
      <c r="P66" s="193"/>
      <c r="R66" s="189"/>
      <c r="S66" s="189"/>
    </row>
    <row r="67" spans="1:19" s="18" customFormat="1" ht="12.75">
      <c r="A67" s="190">
        <v>18</v>
      </c>
      <c r="B67" s="191"/>
      <c r="C67" s="194" t="s">
        <v>197</v>
      </c>
      <c r="D67" s="131" t="s">
        <v>169</v>
      </c>
      <c r="E67" s="132">
        <v>423.76</v>
      </c>
      <c r="F67" s="188"/>
      <c r="G67" s="188"/>
      <c r="H67" s="188"/>
      <c r="I67" s="188"/>
      <c r="J67" s="188"/>
      <c r="K67" s="188"/>
      <c r="L67" s="188"/>
      <c r="M67" s="188"/>
      <c r="N67" s="188"/>
      <c r="O67" s="188"/>
      <c r="P67" s="193"/>
      <c r="R67" s="189"/>
      <c r="S67" s="189"/>
    </row>
    <row r="68" spans="1:19" s="18" customFormat="1" ht="25.5">
      <c r="A68" s="190">
        <v>19</v>
      </c>
      <c r="B68" s="191"/>
      <c r="C68" s="194" t="s">
        <v>336</v>
      </c>
      <c r="D68" s="131" t="s">
        <v>169</v>
      </c>
      <c r="E68" s="132">
        <v>88.18</v>
      </c>
      <c r="F68" s="188"/>
      <c r="G68" s="188"/>
      <c r="H68" s="188"/>
      <c r="I68" s="188"/>
      <c r="J68" s="188"/>
      <c r="K68" s="188"/>
      <c r="L68" s="188"/>
      <c r="M68" s="188"/>
      <c r="N68" s="188"/>
      <c r="O68" s="188"/>
      <c r="P68" s="193"/>
      <c r="R68" s="189"/>
      <c r="S68" s="189"/>
    </row>
    <row r="69" spans="1:19" s="18" customFormat="1" ht="12.75">
      <c r="A69" s="190">
        <v>20</v>
      </c>
      <c r="B69" s="191" t="s">
        <v>180</v>
      </c>
      <c r="C69" s="130" t="s">
        <v>198</v>
      </c>
      <c r="D69" s="131" t="s">
        <v>182</v>
      </c>
      <c r="E69" s="132">
        <v>984.8520000000001</v>
      </c>
      <c r="F69" s="188"/>
      <c r="G69" s="188"/>
      <c r="H69" s="188"/>
      <c r="I69" s="188"/>
      <c r="J69" s="188"/>
      <c r="K69" s="188"/>
      <c r="L69" s="188"/>
      <c r="M69" s="188"/>
      <c r="N69" s="188"/>
      <c r="O69" s="188"/>
      <c r="P69" s="193"/>
      <c r="R69" s="189"/>
      <c r="S69" s="189"/>
    </row>
    <row r="70" spans="1:19" s="18" customFormat="1" ht="12.75">
      <c r="A70" s="190">
        <v>21</v>
      </c>
      <c r="B70" s="191"/>
      <c r="C70" s="194" t="s">
        <v>199</v>
      </c>
      <c r="D70" s="131" t="s">
        <v>186</v>
      </c>
      <c r="E70" s="132">
        <v>3939.4080000000004</v>
      </c>
      <c r="F70" s="188"/>
      <c r="G70" s="188"/>
      <c r="H70" s="188"/>
      <c r="I70" s="188"/>
      <c r="J70" s="188"/>
      <c r="K70" s="188"/>
      <c r="L70" s="188"/>
      <c r="M70" s="188"/>
      <c r="N70" s="188"/>
      <c r="O70" s="188"/>
      <c r="P70" s="193"/>
      <c r="R70" s="189"/>
      <c r="S70" s="189"/>
    </row>
    <row r="71" spans="1:19" s="18" customFormat="1" ht="12.75">
      <c r="A71" s="190">
        <v>22</v>
      </c>
      <c r="B71" s="191" t="s">
        <v>180</v>
      </c>
      <c r="C71" s="192" t="s">
        <v>253</v>
      </c>
      <c r="D71" s="131" t="s">
        <v>182</v>
      </c>
      <c r="E71" s="132">
        <v>984.8520000000001</v>
      </c>
      <c r="F71" s="188"/>
      <c r="G71" s="188"/>
      <c r="H71" s="188"/>
      <c r="I71" s="188"/>
      <c r="J71" s="188"/>
      <c r="K71" s="188"/>
      <c r="L71" s="188"/>
      <c r="M71" s="188"/>
      <c r="N71" s="188"/>
      <c r="O71" s="188"/>
      <c r="P71" s="193"/>
      <c r="R71" s="189"/>
      <c r="S71" s="189"/>
    </row>
    <row r="72" spans="1:17" s="18" customFormat="1" ht="12.75">
      <c r="A72" s="190">
        <v>23</v>
      </c>
      <c r="B72" s="191"/>
      <c r="C72" s="194" t="s">
        <v>201</v>
      </c>
      <c r="D72" s="131" t="s">
        <v>202</v>
      </c>
      <c r="E72" s="132">
        <v>364.39524</v>
      </c>
      <c r="F72" s="188"/>
      <c r="G72" s="188"/>
      <c r="H72" s="188"/>
      <c r="I72" s="188"/>
      <c r="J72" s="188"/>
      <c r="K72" s="188"/>
      <c r="L72" s="188"/>
      <c r="M72" s="188"/>
      <c r="N72" s="188"/>
      <c r="O72" s="188"/>
      <c r="P72" s="193"/>
      <c r="Q72" s="189"/>
    </row>
    <row r="73" spans="1:17" s="18" customFormat="1" ht="12.75">
      <c r="A73" s="190">
        <v>24</v>
      </c>
      <c r="B73" s="191"/>
      <c r="C73" s="194" t="s">
        <v>254</v>
      </c>
      <c r="D73" s="131" t="s">
        <v>202</v>
      </c>
      <c r="E73" s="132">
        <v>364.39524</v>
      </c>
      <c r="F73" s="188"/>
      <c r="G73" s="188"/>
      <c r="H73" s="188"/>
      <c r="I73" s="188"/>
      <c r="J73" s="188"/>
      <c r="K73" s="188"/>
      <c r="L73" s="188"/>
      <c r="M73" s="188"/>
      <c r="N73" s="188"/>
      <c r="O73" s="188"/>
      <c r="P73" s="193"/>
      <c r="Q73" s="189"/>
    </row>
    <row r="74" spans="1:20" s="18" customFormat="1" ht="25.5">
      <c r="A74" s="190">
        <v>25</v>
      </c>
      <c r="B74" s="191" t="s">
        <v>180</v>
      </c>
      <c r="C74" s="130" t="s">
        <v>337</v>
      </c>
      <c r="D74" s="131" t="s">
        <v>169</v>
      </c>
      <c r="E74" s="132">
        <v>375.76</v>
      </c>
      <c r="F74" s="188"/>
      <c r="G74" s="188"/>
      <c r="H74" s="188"/>
      <c r="I74" s="188"/>
      <c r="J74" s="188"/>
      <c r="K74" s="188"/>
      <c r="L74" s="188"/>
      <c r="M74" s="188"/>
      <c r="N74" s="188"/>
      <c r="O74" s="188"/>
      <c r="P74" s="193"/>
      <c r="R74" s="211"/>
      <c r="S74" s="211"/>
      <c r="T74" s="34"/>
    </row>
    <row r="75" spans="1:20" s="18" customFormat="1" ht="25.5">
      <c r="A75" s="190">
        <v>26</v>
      </c>
      <c r="B75" s="191" t="s">
        <v>180</v>
      </c>
      <c r="C75" s="130" t="s">
        <v>338</v>
      </c>
      <c r="D75" s="131" t="s">
        <v>169</v>
      </c>
      <c r="E75" s="132">
        <v>375.76</v>
      </c>
      <c r="F75" s="188"/>
      <c r="G75" s="188"/>
      <c r="H75" s="188"/>
      <c r="I75" s="188"/>
      <c r="J75" s="188"/>
      <c r="K75" s="188"/>
      <c r="L75" s="188"/>
      <c r="M75" s="188"/>
      <c r="N75" s="188"/>
      <c r="O75" s="188"/>
      <c r="P75" s="193"/>
      <c r="R75" s="211"/>
      <c r="S75" s="211"/>
      <c r="T75" s="34"/>
    </row>
    <row r="76" spans="1:17" s="18" customFormat="1" ht="38.25">
      <c r="A76" s="183">
        <v>27</v>
      </c>
      <c r="B76" s="191"/>
      <c r="C76" s="194" t="s">
        <v>339</v>
      </c>
      <c r="D76" s="131" t="s">
        <v>182</v>
      </c>
      <c r="E76" s="132">
        <v>129.63719999999998</v>
      </c>
      <c r="F76" s="188"/>
      <c r="G76" s="133"/>
      <c r="H76" s="188"/>
      <c r="I76" s="188"/>
      <c r="J76" s="188"/>
      <c r="K76" s="188"/>
      <c r="L76" s="188"/>
      <c r="M76" s="188"/>
      <c r="N76" s="188"/>
      <c r="O76" s="188"/>
      <c r="P76" s="193"/>
      <c r="Q76" s="189"/>
    </row>
    <row r="77" spans="1:17" s="18" customFormat="1" ht="25.5">
      <c r="A77" s="190">
        <v>28</v>
      </c>
      <c r="B77" s="191"/>
      <c r="C77" s="195" t="s">
        <v>334</v>
      </c>
      <c r="D77" s="186" t="s">
        <v>186</v>
      </c>
      <c r="E77" s="196">
        <v>648.1859999999999</v>
      </c>
      <c r="F77" s="188"/>
      <c r="G77" s="188"/>
      <c r="H77" s="187"/>
      <c r="I77" s="187"/>
      <c r="J77" s="187"/>
      <c r="K77" s="188"/>
      <c r="L77" s="188"/>
      <c r="M77" s="188"/>
      <c r="N77" s="188"/>
      <c r="O77" s="188"/>
      <c r="P77" s="193"/>
      <c r="Q77" s="189"/>
    </row>
    <row r="78" spans="1:19" s="18" customFormat="1" ht="26.25" customHeight="1">
      <c r="A78" s="190">
        <v>29</v>
      </c>
      <c r="B78" s="191"/>
      <c r="C78" s="194" t="s">
        <v>340</v>
      </c>
      <c r="D78" s="131" t="s">
        <v>182</v>
      </c>
      <c r="E78" s="132">
        <v>1127.28</v>
      </c>
      <c r="F78" s="188"/>
      <c r="G78" s="188"/>
      <c r="H78" s="188"/>
      <c r="I78" s="188"/>
      <c r="J78" s="188"/>
      <c r="K78" s="188"/>
      <c r="L78" s="188"/>
      <c r="M78" s="188"/>
      <c r="N78" s="188"/>
      <c r="O78" s="188"/>
      <c r="P78" s="193"/>
      <c r="R78" s="189"/>
      <c r="S78" s="189"/>
    </row>
    <row r="79" spans="1:19" s="18" customFormat="1" ht="16.5" customHeight="1">
      <c r="A79" s="190">
        <v>30</v>
      </c>
      <c r="B79" s="191"/>
      <c r="C79" s="194" t="s">
        <v>197</v>
      </c>
      <c r="D79" s="131" t="s">
        <v>169</v>
      </c>
      <c r="E79" s="132">
        <v>413.336</v>
      </c>
      <c r="F79" s="188"/>
      <c r="G79" s="188"/>
      <c r="H79" s="188"/>
      <c r="I79" s="188"/>
      <c r="J79" s="188"/>
      <c r="K79" s="188"/>
      <c r="L79" s="188"/>
      <c r="M79" s="188"/>
      <c r="N79" s="188"/>
      <c r="O79" s="188"/>
      <c r="P79" s="193"/>
      <c r="R79" s="189"/>
      <c r="S79" s="189"/>
    </row>
    <row r="80" spans="1:20" s="18" customFormat="1" ht="38.25">
      <c r="A80" s="190">
        <v>31</v>
      </c>
      <c r="B80" s="191" t="s">
        <v>180</v>
      </c>
      <c r="C80" s="130" t="s">
        <v>341</v>
      </c>
      <c r="D80" s="131" t="s">
        <v>169</v>
      </c>
      <c r="E80" s="132">
        <v>163.26</v>
      </c>
      <c r="F80" s="188"/>
      <c r="G80" s="188"/>
      <c r="H80" s="188"/>
      <c r="I80" s="188"/>
      <c r="J80" s="188"/>
      <c r="K80" s="188"/>
      <c r="L80" s="188"/>
      <c r="M80" s="188"/>
      <c r="N80" s="188"/>
      <c r="O80" s="188"/>
      <c r="P80" s="193"/>
      <c r="R80" s="211"/>
      <c r="S80" s="211"/>
      <c r="T80" s="34"/>
    </row>
    <row r="81" spans="1:20" s="18" customFormat="1" ht="16.5" customHeight="1">
      <c r="A81" s="190">
        <v>32</v>
      </c>
      <c r="B81" s="191" t="s">
        <v>180</v>
      </c>
      <c r="C81" s="130" t="s">
        <v>342</v>
      </c>
      <c r="D81" s="131" t="s">
        <v>182</v>
      </c>
      <c r="E81" s="132">
        <v>984.8520000000001</v>
      </c>
      <c r="F81" s="188"/>
      <c r="G81" s="188"/>
      <c r="H81" s="188"/>
      <c r="I81" s="188"/>
      <c r="J81" s="188"/>
      <c r="K81" s="188"/>
      <c r="L81" s="188"/>
      <c r="M81" s="188"/>
      <c r="N81" s="188"/>
      <c r="O81" s="188"/>
      <c r="P81" s="193"/>
      <c r="R81" s="211"/>
      <c r="S81" s="211"/>
      <c r="T81" s="34"/>
    </row>
    <row r="82" spans="1:19" s="18" customFormat="1" ht="44.25" customHeight="1">
      <c r="A82" s="190">
        <v>33</v>
      </c>
      <c r="B82" s="191" t="s">
        <v>180</v>
      </c>
      <c r="C82" s="130" t="s">
        <v>343</v>
      </c>
      <c r="D82" s="131" t="s">
        <v>139</v>
      </c>
      <c r="E82" s="132">
        <v>2</v>
      </c>
      <c r="F82" s="188"/>
      <c r="G82" s="188"/>
      <c r="H82" s="188"/>
      <c r="I82" s="188"/>
      <c r="J82" s="188"/>
      <c r="K82" s="188"/>
      <c r="L82" s="188"/>
      <c r="M82" s="188"/>
      <c r="N82" s="188"/>
      <c r="O82" s="188"/>
      <c r="P82" s="193"/>
      <c r="R82" s="189"/>
      <c r="S82" s="189"/>
    </row>
    <row r="83" spans="1:19" s="18" customFormat="1" ht="41.25" customHeight="1">
      <c r="A83" s="190">
        <v>34</v>
      </c>
      <c r="B83" s="191" t="s">
        <v>180</v>
      </c>
      <c r="C83" s="130" t="s">
        <v>409</v>
      </c>
      <c r="D83" s="131" t="s">
        <v>139</v>
      </c>
      <c r="E83" s="132">
        <v>1</v>
      </c>
      <c r="F83" s="188"/>
      <c r="G83" s="188"/>
      <c r="H83" s="188"/>
      <c r="I83" s="188"/>
      <c r="J83" s="188"/>
      <c r="K83" s="188"/>
      <c r="L83" s="188"/>
      <c r="M83" s="188"/>
      <c r="N83" s="188"/>
      <c r="O83" s="188"/>
      <c r="P83" s="193"/>
      <c r="R83" s="189"/>
      <c r="S83" s="189"/>
    </row>
    <row r="84" spans="1:19" s="18" customFormat="1" ht="16.5" customHeight="1">
      <c r="A84" s="190">
        <v>35</v>
      </c>
      <c r="B84" s="191" t="s">
        <v>180</v>
      </c>
      <c r="C84" s="130" t="s">
        <v>344</v>
      </c>
      <c r="D84" s="131" t="s">
        <v>116</v>
      </c>
      <c r="E84" s="132">
        <v>1</v>
      </c>
      <c r="F84" s="188"/>
      <c r="G84" s="188"/>
      <c r="H84" s="188"/>
      <c r="I84" s="188"/>
      <c r="J84" s="188"/>
      <c r="K84" s="188"/>
      <c r="L84" s="188"/>
      <c r="M84" s="188"/>
      <c r="N84" s="188"/>
      <c r="O84" s="188"/>
      <c r="P84" s="193"/>
      <c r="R84" s="189"/>
      <c r="S84" s="189"/>
    </row>
    <row r="85" spans="1:19" s="18" customFormat="1" ht="16.5" customHeight="1">
      <c r="A85" s="190">
        <v>36</v>
      </c>
      <c r="B85" s="191" t="s">
        <v>180</v>
      </c>
      <c r="C85" s="130" t="s">
        <v>345</v>
      </c>
      <c r="D85" s="131" t="s">
        <v>116</v>
      </c>
      <c r="E85" s="132">
        <v>1</v>
      </c>
      <c r="F85" s="188"/>
      <c r="G85" s="188"/>
      <c r="H85" s="188"/>
      <c r="I85" s="188"/>
      <c r="J85" s="188"/>
      <c r="K85" s="188"/>
      <c r="L85" s="188"/>
      <c r="M85" s="188"/>
      <c r="N85" s="188"/>
      <c r="O85" s="188"/>
      <c r="P85" s="193"/>
      <c r="R85" s="189"/>
      <c r="S85" s="189"/>
    </row>
    <row r="86" spans="1:16" ht="15.75" customHeight="1">
      <c r="A86" s="138"/>
      <c r="B86" s="139"/>
      <c r="C86" s="509" t="s">
        <v>48</v>
      </c>
      <c r="D86" s="509"/>
      <c r="E86" s="509"/>
      <c r="F86" s="509"/>
      <c r="G86" s="509"/>
      <c r="H86" s="509"/>
      <c r="I86" s="509"/>
      <c r="J86" s="509"/>
      <c r="K86" s="509"/>
      <c r="L86" s="140">
        <f>SUM(L20:L85)</f>
        <v>0</v>
      </c>
      <c r="M86" s="140">
        <f>SUM(M20:M85)</f>
        <v>0</v>
      </c>
      <c r="N86" s="140">
        <f>SUM(N20:N85)</f>
        <v>0</v>
      </c>
      <c r="O86" s="140">
        <f>SUM(O20:O85)</f>
        <v>0</v>
      </c>
      <c r="P86" s="141">
        <f>SUM(P20:P85)</f>
        <v>0</v>
      </c>
    </row>
    <row r="87" spans="1:16" ht="15.75" customHeight="1">
      <c r="A87" s="142"/>
      <c r="C87" s="510" t="s">
        <v>141</v>
      </c>
      <c r="D87" s="510"/>
      <c r="E87" s="510"/>
      <c r="F87" s="510"/>
      <c r="G87" s="510"/>
      <c r="H87" s="510"/>
      <c r="I87" s="510"/>
      <c r="J87" s="510"/>
      <c r="K87" s="510"/>
      <c r="L87" s="143"/>
      <c r="M87" s="143"/>
      <c r="N87" s="143">
        <f>N86*0.03</f>
        <v>0</v>
      </c>
      <c r="O87" s="143"/>
      <c r="P87" s="144">
        <f>O87+N87</f>
        <v>0</v>
      </c>
    </row>
    <row r="88" spans="1:16" ht="15.75" customHeight="1">
      <c r="A88" s="145"/>
      <c r="B88" s="146"/>
      <c r="C88" s="511" t="s">
        <v>142</v>
      </c>
      <c r="D88" s="511"/>
      <c r="E88" s="511"/>
      <c r="F88" s="511"/>
      <c r="G88" s="511"/>
      <c r="H88" s="511"/>
      <c r="I88" s="511"/>
      <c r="J88" s="511"/>
      <c r="K88" s="511"/>
      <c r="L88" s="147"/>
      <c r="M88" s="147">
        <f>M86+M87</f>
        <v>0</v>
      </c>
      <c r="N88" s="147">
        <f>N86+N87</f>
        <v>0</v>
      </c>
      <c r="O88" s="147">
        <f>O86+O87</f>
        <v>0</v>
      </c>
      <c r="P88" s="148">
        <f>P86+P87</f>
        <v>0</v>
      </c>
    </row>
    <row r="89" spans="1:16" s="155" customFormat="1" ht="15.75" customHeight="1">
      <c r="A89" s="500"/>
      <c r="B89" s="500"/>
      <c r="C89" s="500"/>
      <c r="D89" s="500"/>
      <c r="E89" s="149"/>
      <c r="F89" s="150"/>
      <c r="G89" s="151"/>
      <c r="H89" s="151"/>
      <c r="I89" s="151"/>
      <c r="J89" s="152"/>
      <c r="K89" s="512" t="s">
        <v>48</v>
      </c>
      <c r="L89" s="512"/>
      <c r="M89" s="512"/>
      <c r="N89" s="512"/>
      <c r="O89" s="153"/>
      <c r="P89" s="154">
        <f>P88</f>
        <v>0</v>
      </c>
    </row>
    <row r="90" spans="1:16" s="155" customFormat="1" ht="15.75" customHeight="1">
      <c r="A90" s="506"/>
      <c r="B90" s="506"/>
      <c r="C90" s="506"/>
      <c r="D90" s="506"/>
      <c r="E90" s="506"/>
      <c r="F90" s="506"/>
      <c r="G90" s="506"/>
      <c r="H90" s="506"/>
      <c r="I90" s="506"/>
      <c r="J90" s="152"/>
      <c r="K90" s="505" t="s">
        <v>143</v>
      </c>
      <c r="L90" s="505"/>
      <c r="M90" s="505"/>
      <c r="N90" s="505"/>
      <c r="O90" s="156">
        <v>0.01</v>
      </c>
      <c r="P90" s="157">
        <f>P89*0.01</f>
        <v>0</v>
      </c>
    </row>
    <row r="91" spans="1:16" s="155" customFormat="1" ht="15.75" customHeight="1">
      <c r="A91" s="507"/>
      <c r="B91" s="507"/>
      <c r="C91" s="507"/>
      <c r="D91" s="507"/>
      <c r="E91" s="158"/>
      <c r="F91" s="159"/>
      <c r="G91" s="160"/>
      <c r="H91" s="160"/>
      <c r="I91" s="160"/>
      <c r="J91" s="152"/>
      <c r="K91" s="508" t="s">
        <v>144</v>
      </c>
      <c r="L91" s="508"/>
      <c r="M91" s="508"/>
      <c r="N91" s="508"/>
      <c r="O91" s="161"/>
      <c r="P91" s="157"/>
    </row>
    <row r="92" spans="1:16" s="155" customFormat="1" ht="15.75" customHeight="1">
      <c r="A92" s="500"/>
      <c r="B92" s="500"/>
      <c r="C92" s="500"/>
      <c r="D92" s="500"/>
      <c r="E92" s="162"/>
      <c r="F92" s="159"/>
      <c r="G92" s="160"/>
      <c r="H92" s="160"/>
      <c r="I92" s="160"/>
      <c r="J92" s="152"/>
      <c r="K92" s="505" t="s">
        <v>145</v>
      </c>
      <c r="L92" s="505"/>
      <c r="M92" s="505"/>
      <c r="N92" s="505"/>
      <c r="O92" s="156">
        <v>0.01</v>
      </c>
      <c r="P92" s="157">
        <f>P89*0.01</f>
        <v>0</v>
      </c>
    </row>
    <row r="93" spans="1:16" s="155" customFormat="1" ht="15.75" customHeight="1">
      <c r="A93" s="500"/>
      <c r="B93" s="500"/>
      <c r="C93" s="500"/>
      <c r="D93" s="500"/>
      <c r="E93" s="163"/>
      <c r="F93" s="159"/>
      <c r="G93" s="160"/>
      <c r="H93" s="160"/>
      <c r="I93" s="160"/>
      <c r="J93" s="152"/>
      <c r="K93" s="505" t="s">
        <v>146</v>
      </c>
      <c r="L93" s="505"/>
      <c r="M93" s="505"/>
      <c r="N93" s="505"/>
      <c r="O93" s="164">
        <v>0.2409</v>
      </c>
      <c r="P93" s="157">
        <f>M88*0.2409</f>
        <v>0</v>
      </c>
    </row>
    <row r="94" spans="1:16" s="155" customFormat="1" ht="15.75" customHeight="1">
      <c r="A94" s="500"/>
      <c r="B94" s="500"/>
      <c r="C94" s="500"/>
      <c r="D94" s="500"/>
      <c r="E94" s="165"/>
      <c r="F94" s="166"/>
      <c r="G94" s="160"/>
      <c r="H94" s="160"/>
      <c r="I94" s="160"/>
      <c r="J94" s="152"/>
      <c r="K94" s="505" t="s">
        <v>147</v>
      </c>
      <c r="L94" s="505"/>
      <c r="M94" s="505"/>
      <c r="N94" s="505"/>
      <c r="O94" s="167"/>
      <c r="P94" s="168">
        <f>((P93+P92)+P90)+P89</f>
        <v>0</v>
      </c>
    </row>
    <row r="95" spans="1:16" s="155" customFormat="1" ht="15.75" customHeight="1">
      <c r="A95" s="500"/>
      <c r="B95" s="500"/>
      <c r="C95" s="500"/>
      <c r="D95" s="500"/>
      <c r="J95" s="152"/>
      <c r="K95" s="505" t="s">
        <v>148</v>
      </c>
      <c r="L95" s="505"/>
      <c r="M95" s="505"/>
      <c r="N95" s="505"/>
      <c r="O95" s="164">
        <v>0.21</v>
      </c>
      <c r="P95" s="157">
        <f>P94*O95</f>
        <v>0</v>
      </c>
    </row>
    <row r="96" spans="1:16" s="155" customFormat="1" ht="15.75" customHeight="1">
      <c r="A96" s="500"/>
      <c r="B96" s="500"/>
      <c r="C96" s="500"/>
      <c r="D96" s="500"/>
      <c r="E96" s="169"/>
      <c r="J96" s="152"/>
      <c r="K96" s="501" t="s">
        <v>149</v>
      </c>
      <c r="L96" s="501"/>
      <c r="M96" s="501"/>
      <c r="N96" s="501"/>
      <c r="O96" s="170"/>
      <c r="P96" s="171">
        <f>P95+P94</f>
        <v>0</v>
      </c>
    </row>
    <row r="97" spans="3:5" s="108" customFormat="1" ht="12.75">
      <c r="C97" s="109"/>
      <c r="D97" s="109"/>
      <c r="E97" s="109"/>
    </row>
    <row r="98" spans="1:15" s="108" customFormat="1" ht="12.75">
      <c r="A98" s="499" t="s">
        <v>49</v>
      </c>
      <c r="B98" s="499"/>
      <c r="C98" s="173"/>
      <c r="D98" s="502"/>
      <c r="E98" s="502"/>
      <c r="G98" s="499" t="s">
        <v>150</v>
      </c>
      <c r="H98" s="499"/>
      <c r="I98" s="503"/>
      <c r="J98" s="503"/>
      <c r="K98" s="503"/>
      <c r="L98" s="503"/>
      <c r="M98" s="503"/>
      <c r="N98" s="504"/>
      <c r="O98" s="504"/>
    </row>
    <row r="99" spans="3:11" s="108" customFormat="1" ht="12.75">
      <c r="C99" s="67" t="s">
        <v>50</v>
      </c>
      <c r="D99" s="109"/>
      <c r="E99" s="109"/>
      <c r="K99" s="67" t="s">
        <v>50</v>
      </c>
    </row>
    <row r="100" spans="3:5" s="108" customFormat="1" ht="12.75">
      <c r="C100" s="109"/>
      <c r="D100" s="109"/>
      <c r="E100" s="109"/>
    </row>
    <row r="101" spans="1:5" s="108" customFormat="1" ht="12.75">
      <c r="A101" s="499" t="s">
        <v>51</v>
      </c>
      <c r="B101" s="499"/>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row r="182" spans="3:5" s="108" customFormat="1" ht="12.75">
      <c r="C182" s="109"/>
      <c r="D182" s="109"/>
      <c r="E182" s="109"/>
    </row>
    <row r="183" spans="3:5" s="108" customFormat="1" ht="12.75">
      <c r="C183" s="109"/>
      <c r="D183" s="109"/>
      <c r="E183" s="109"/>
    </row>
    <row r="184" spans="3:5" s="108" customFormat="1" ht="12.75">
      <c r="C184" s="109"/>
      <c r="D184" s="109"/>
      <c r="E184" s="109"/>
    </row>
    <row r="185" spans="3:5" s="108" customFormat="1" ht="12.75">
      <c r="C185" s="109"/>
      <c r="D185" s="109"/>
      <c r="E185" s="109"/>
    </row>
    <row r="186" spans="3:5" s="108" customFormat="1" ht="12.75">
      <c r="C186" s="109"/>
      <c r="D186" s="109"/>
      <c r="E186" s="109"/>
    </row>
    <row r="187" spans="3:5" s="108" customFormat="1" ht="12.75">
      <c r="C187" s="109"/>
      <c r="D187" s="109"/>
      <c r="E187" s="109"/>
    </row>
    <row r="188" spans="3:5" s="108" customFormat="1" ht="12.75">
      <c r="C188" s="109"/>
      <c r="D188" s="109"/>
      <c r="E188" s="109"/>
    </row>
    <row r="189" spans="3:5" s="108" customFormat="1" ht="12.75">
      <c r="C189" s="109"/>
      <c r="D189" s="109"/>
      <c r="E189" s="109"/>
    </row>
    <row r="190" spans="3:5" s="108" customFormat="1" ht="12.75">
      <c r="C190" s="109"/>
      <c r="D190" s="109"/>
      <c r="E190" s="109"/>
    </row>
    <row r="191" spans="3:5" s="108" customFormat="1" ht="12.75">
      <c r="C191" s="109"/>
      <c r="D191" s="109"/>
      <c r="E191" s="109"/>
    </row>
    <row r="192" spans="3:5" s="108" customFormat="1" ht="12.75">
      <c r="C192" s="109"/>
      <c r="D192" s="109"/>
      <c r="E192" s="109"/>
    </row>
    <row r="193" spans="3:5" s="108" customFormat="1" ht="12.75">
      <c r="C193" s="109"/>
      <c r="D193" s="109"/>
      <c r="E193" s="109"/>
    </row>
    <row r="194" spans="3:5" s="108" customFormat="1" ht="12.75">
      <c r="C194" s="109"/>
      <c r="D194" s="109"/>
      <c r="E194" s="109"/>
    </row>
    <row r="195" spans="3:5" s="108" customFormat="1" ht="12.75">
      <c r="C195" s="109"/>
      <c r="D195" s="109"/>
      <c r="E195" s="109"/>
    </row>
    <row r="196" spans="3:5" s="108" customFormat="1" ht="12.75">
      <c r="C196" s="109"/>
      <c r="D196" s="109"/>
      <c r="E196" s="109"/>
    </row>
    <row r="197" spans="3:5" s="108" customFormat="1" ht="12.75">
      <c r="C197" s="109"/>
      <c r="D197" s="109"/>
      <c r="E197" s="109"/>
    </row>
    <row r="198" spans="3:5" s="108" customFormat="1" ht="12.75">
      <c r="C198" s="109"/>
      <c r="D198" s="109"/>
      <c r="E198" s="109"/>
    </row>
    <row r="199" spans="3:5" s="108" customFormat="1" ht="12.75">
      <c r="C199" s="109"/>
      <c r="D199" s="109"/>
      <c r="E199" s="109"/>
    </row>
    <row r="200" spans="3:5" s="108" customFormat="1" ht="12.75">
      <c r="C200" s="109"/>
      <c r="D200" s="109"/>
      <c r="E200" s="109"/>
    </row>
    <row r="201" spans="3:5" s="108" customFormat="1" ht="12.75">
      <c r="C201" s="109"/>
      <c r="D201" s="109"/>
      <c r="E201" s="109"/>
    </row>
    <row r="202" spans="3:5" s="108" customFormat="1" ht="12.75">
      <c r="C202" s="109"/>
      <c r="D202" s="109"/>
      <c r="E202" s="109"/>
    </row>
    <row r="203" spans="3:5" s="108" customFormat="1" ht="12.75">
      <c r="C203" s="109"/>
      <c r="D203" s="109"/>
      <c r="E203" s="109"/>
    </row>
    <row r="204" spans="3:5" s="108" customFormat="1" ht="12.75">
      <c r="C204" s="109"/>
      <c r="D204" s="109"/>
      <c r="E204" s="109"/>
    </row>
    <row r="205" spans="3:5" s="108" customFormat="1" ht="12.75">
      <c r="C205" s="109"/>
      <c r="D205" s="109"/>
      <c r="E205" s="109"/>
    </row>
    <row r="206" spans="3:5" s="108" customFormat="1" ht="12.75">
      <c r="C206" s="109"/>
      <c r="D206" s="109"/>
      <c r="E206" s="109"/>
    </row>
    <row r="207" spans="3:5" s="108" customFormat="1" ht="12.75">
      <c r="C207" s="109"/>
      <c r="D207" s="109"/>
      <c r="E207" s="109"/>
    </row>
    <row r="208" spans="3:5" s="108" customFormat="1" ht="12.75">
      <c r="C208" s="109"/>
      <c r="D208" s="109"/>
      <c r="E208" s="109"/>
    </row>
    <row r="209" spans="3:5" s="108" customFormat="1" ht="12.75">
      <c r="C209" s="109"/>
      <c r="D209" s="109"/>
      <c r="E209" s="109"/>
    </row>
    <row r="210" spans="3:5" s="108" customFormat="1" ht="12.75">
      <c r="C210" s="109"/>
      <c r="D210" s="109"/>
      <c r="E210" s="109"/>
    </row>
    <row r="211" spans="3:5" s="108" customFormat="1" ht="12.75">
      <c r="C211" s="109"/>
      <c r="D211" s="109"/>
      <c r="E211" s="109"/>
    </row>
    <row r="212" spans="3:5" s="108" customFormat="1" ht="12.75">
      <c r="C212" s="109"/>
      <c r="D212" s="109"/>
      <c r="E212" s="109"/>
    </row>
    <row r="213" spans="3:5" s="108" customFormat="1" ht="12.75">
      <c r="C213" s="109"/>
      <c r="D213" s="109"/>
      <c r="E213" s="109"/>
    </row>
    <row r="214" spans="3:5" s="108" customFormat="1" ht="12.75">
      <c r="C214" s="109"/>
      <c r="D214" s="109"/>
      <c r="E214" s="109"/>
    </row>
    <row r="215" spans="3:5" s="108" customFormat="1" ht="12.75">
      <c r="C215" s="109"/>
      <c r="D215" s="109"/>
      <c r="E215" s="109"/>
    </row>
    <row r="216" spans="3:5" s="108" customFormat="1" ht="12.75">
      <c r="C216" s="109"/>
      <c r="D216" s="109"/>
      <c r="E216" s="109"/>
    </row>
    <row r="217" spans="3:5" s="108" customFormat="1" ht="12.75">
      <c r="C217" s="109"/>
      <c r="D217" s="109"/>
      <c r="E217" s="109"/>
    </row>
    <row r="218" spans="3:5" s="108" customFormat="1" ht="12.75">
      <c r="C218" s="109"/>
      <c r="D218" s="109"/>
      <c r="E218" s="109"/>
    </row>
    <row r="219" spans="3:5" s="108" customFormat="1" ht="12.75">
      <c r="C219" s="109"/>
      <c r="D219" s="109"/>
      <c r="E219" s="109"/>
    </row>
    <row r="220" spans="3:5" s="108" customFormat="1" ht="12.75">
      <c r="C220" s="109"/>
      <c r="D220" s="109"/>
      <c r="E220" s="109"/>
    </row>
    <row r="221" spans="3:5" s="108" customFormat="1" ht="12.75">
      <c r="C221" s="109"/>
      <c r="D221" s="109"/>
      <c r="E221" s="109"/>
    </row>
    <row r="222" spans="3:5" s="108" customFormat="1" ht="12.75">
      <c r="C222" s="109"/>
      <c r="D222" s="109"/>
      <c r="E222" s="109"/>
    </row>
    <row r="223" spans="3:5" s="108" customFormat="1" ht="12.75">
      <c r="C223" s="109"/>
      <c r="D223" s="109"/>
      <c r="E223" s="109"/>
    </row>
    <row r="224" spans="3:5" s="108" customFormat="1" ht="12.75">
      <c r="C224" s="109"/>
      <c r="D224" s="109"/>
      <c r="E224" s="109"/>
    </row>
    <row r="225" spans="3:5" s="108" customFormat="1" ht="12.75">
      <c r="C225" s="109"/>
      <c r="D225" s="109"/>
      <c r="E225" s="109"/>
    </row>
    <row r="226" spans="3:5" s="108" customFormat="1" ht="12.75">
      <c r="C226" s="109"/>
      <c r="D226" s="109"/>
      <c r="E226" s="109"/>
    </row>
    <row r="227" spans="3:5" s="108" customFormat="1" ht="12.75">
      <c r="C227" s="109"/>
      <c r="D227" s="109"/>
      <c r="E227" s="109"/>
    </row>
    <row r="228" spans="3:5" s="108" customFormat="1" ht="12.75">
      <c r="C228" s="109"/>
      <c r="D228" s="109"/>
      <c r="E228" s="109"/>
    </row>
    <row r="229" spans="3:5" s="108" customFormat="1" ht="12.75">
      <c r="C229" s="109"/>
      <c r="D229" s="109"/>
      <c r="E229" s="109"/>
    </row>
  </sheetData>
  <sheetProtection selectLockedCells="1" selectUnlockedCells="1"/>
  <mergeCells count="51">
    <mergeCell ref="O1:P1"/>
    <mergeCell ref="D2:H2"/>
    <mergeCell ref="C3:N3"/>
    <mergeCell ref="C4:N4"/>
    <mergeCell ref="A6:B6"/>
    <mergeCell ref="C6:N6"/>
    <mergeCell ref="A7:B7"/>
    <mergeCell ref="C7:N7"/>
    <mergeCell ref="A8:B8"/>
    <mergeCell ref="C8:N8"/>
    <mergeCell ref="A9:B9"/>
    <mergeCell ref="C9:N9"/>
    <mergeCell ref="I15:K15"/>
    <mergeCell ref="O15:P15"/>
    <mergeCell ref="A10:B10"/>
    <mergeCell ref="C10:N10"/>
    <mergeCell ref="A13:G13"/>
    <mergeCell ref="K13:M13"/>
    <mergeCell ref="N13:O13"/>
    <mergeCell ref="C86:K86"/>
    <mergeCell ref="C87:K87"/>
    <mergeCell ref="C88:K88"/>
    <mergeCell ref="A89:D89"/>
    <mergeCell ref="K89:N89"/>
    <mergeCell ref="A90:I90"/>
    <mergeCell ref="K90:N90"/>
    <mergeCell ref="A91:D91"/>
    <mergeCell ref="K91:N91"/>
    <mergeCell ref="A92:D92"/>
    <mergeCell ref="K92:N92"/>
    <mergeCell ref="A93:D93"/>
    <mergeCell ref="K93:N93"/>
    <mergeCell ref="A94:D94"/>
    <mergeCell ref="K94:N94"/>
    <mergeCell ref="A95:D95"/>
    <mergeCell ref="K95:N95"/>
    <mergeCell ref="A101:B101"/>
    <mergeCell ref="A96:D96"/>
    <mergeCell ref="K96:N96"/>
    <mergeCell ref="A98:B98"/>
    <mergeCell ref="D98:E98"/>
    <mergeCell ref="G98:H98"/>
    <mergeCell ref="I98:M98"/>
    <mergeCell ref="N98:O98"/>
    <mergeCell ref="E17:E18"/>
    <mergeCell ref="F17:K17"/>
    <mergeCell ref="L17:P17"/>
    <mergeCell ref="A17:A18"/>
    <mergeCell ref="B17:B18"/>
    <mergeCell ref="C17:C18"/>
    <mergeCell ref="D17:D18"/>
  </mergeCells>
  <printOptions/>
  <pageMargins left="0.35" right="0.5597222222222222" top="0.5201388888888889" bottom="0.5097222222222222" header="0.5118055555555555" footer="0.5118055555555555"/>
  <pageSetup horizontalDpi="300" verticalDpi="300" orientation="landscape" paperSize="9" scale="97" r:id="rId1"/>
</worksheet>
</file>

<file path=xl/worksheets/sheet9.xml><?xml version="1.0" encoding="utf-8"?>
<worksheet xmlns="http://schemas.openxmlformats.org/spreadsheetml/2006/main" xmlns:r="http://schemas.openxmlformats.org/officeDocument/2006/relationships">
  <dimension ref="A1:V174"/>
  <sheetViews>
    <sheetView view="pageBreakPreview" zoomScale="85" zoomScaleSheetLayoutView="85" zoomScalePageLayoutView="0" workbookViewId="0" topLeftCell="A22">
      <selection activeCell="A31" sqref="A31:IV33"/>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8" width="6.7109375" style="105" customWidth="1"/>
    <col min="9" max="9" width="8.00390625" style="105" customWidth="1"/>
    <col min="10" max="10" width="6.00390625" style="105" customWidth="1"/>
    <col min="11" max="11" width="7.00390625" style="105" customWidth="1"/>
    <col min="12" max="13" width="8.28125" style="105" customWidth="1"/>
    <col min="14" max="14" width="9.28125" style="105" customWidth="1"/>
    <col min="15" max="15" width="8.140625" style="105" customWidth="1"/>
    <col min="16" max="16" width="9.8515625" style="105" customWidth="1"/>
    <col min="17" max="17" width="11.140625" style="105" customWidth="1"/>
    <col min="18" max="16384" width="9.140625" style="105" customWidth="1"/>
  </cols>
  <sheetData>
    <row r="1" spans="3:16" s="108" customFormat="1" ht="18" customHeight="1">
      <c r="C1" s="109"/>
      <c r="D1" s="109"/>
      <c r="E1" s="109"/>
      <c r="O1" s="519" t="s">
        <v>97</v>
      </c>
      <c r="P1" s="519"/>
    </row>
    <row r="2" spans="3:9" s="108" customFormat="1" ht="18" customHeight="1">
      <c r="C2" s="109"/>
      <c r="D2" s="520" t="s">
        <v>98</v>
      </c>
      <c r="E2" s="520"/>
      <c r="F2" s="520"/>
      <c r="G2" s="520"/>
      <c r="H2" s="520"/>
      <c r="I2" s="110" t="s">
        <v>377</v>
      </c>
    </row>
    <row r="3" spans="3:14" s="108" customFormat="1" ht="18" customHeight="1">
      <c r="C3" s="521" t="s">
        <v>346</v>
      </c>
      <c r="D3" s="521"/>
      <c r="E3" s="521"/>
      <c r="F3" s="521"/>
      <c r="G3" s="521"/>
      <c r="H3" s="521"/>
      <c r="I3" s="521"/>
      <c r="J3" s="521"/>
      <c r="K3" s="521"/>
      <c r="L3" s="521"/>
      <c r="M3" s="521"/>
      <c r="N3" s="521"/>
    </row>
    <row r="4" spans="3:14" s="108" customFormat="1" ht="12.75" customHeight="1">
      <c r="C4" s="522" t="s">
        <v>56</v>
      </c>
      <c r="D4" s="522"/>
      <c r="E4" s="522"/>
      <c r="F4" s="522"/>
      <c r="G4" s="522"/>
      <c r="H4" s="522"/>
      <c r="I4" s="522"/>
      <c r="J4" s="522"/>
      <c r="K4" s="522"/>
      <c r="L4" s="522"/>
      <c r="M4" s="522"/>
      <c r="N4" s="522"/>
    </row>
    <row r="5" spans="3:14" s="108" customFormat="1" ht="12.75" customHeight="1">
      <c r="C5" s="44"/>
      <c r="D5" s="44"/>
      <c r="E5" s="44"/>
      <c r="F5" s="44"/>
      <c r="G5" s="44"/>
      <c r="H5" s="44"/>
      <c r="I5" s="44"/>
      <c r="J5" s="44"/>
      <c r="K5" s="44"/>
      <c r="L5" s="44"/>
      <c r="M5" s="44"/>
      <c r="N5" s="44"/>
    </row>
    <row r="6" spans="1:14" s="111" customFormat="1" ht="17.25" customHeight="1">
      <c r="A6" s="517" t="s">
        <v>3</v>
      </c>
      <c r="B6" s="517"/>
      <c r="C6" s="518" t="str">
        <f>PBK!C15</f>
        <v>KULTŪRAS NAMA VIENKĀRŠOTA RENOVĀCIJA</v>
      </c>
      <c r="D6" s="518"/>
      <c r="E6" s="518"/>
      <c r="F6" s="518"/>
      <c r="G6" s="518"/>
      <c r="H6" s="518"/>
      <c r="I6" s="518"/>
      <c r="J6" s="518"/>
      <c r="K6" s="518"/>
      <c r="L6" s="518"/>
      <c r="M6" s="518"/>
      <c r="N6" s="518"/>
    </row>
    <row r="7" spans="1:14" s="111" customFormat="1" ht="17.25" customHeight="1">
      <c r="A7" s="517" t="s">
        <v>4</v>
      </c>
      <c r="B7" s="517"/>
      <c r="C7" s="518" t="str">
        <f>C6</f>
        <v>KULTŪRAS NAMA VIENKĀRŠOTA RENOVĀCIJA</v>
      </c>
      <c r="D7" s="518"/>
      <c r="E7" s="518"/>
      <c r="F7" s="518"/>
      <c r="G7" s="518"/>
      <c r="H7" s="518"/>
      <c r="I7" s="518"/>
      <c r="J7" s="518"/>
      <c r="K7" s="518"/>
      <c r="L7" s="518"/>
      <c r="M7" s="518"/>
      <c r="N7" s="518"/>
    </row>
    <row r="8" spans="1:14" s="111" customFormat="1" ht="17.25" customHeight="1">
      <c r="A8" s="517" t="s">
        <v>5</v>
      </c>
      <c r="B8" s="517"/>
      <c r="C8" s="518" t="str">
        <f>'[1]PBK'!C16</f>
        <v>GAISMAS IELA 17, ĶEKAVA, ĶEKAVAS NOVADS</v>
      </c>
      <c r="D8" s="518"/>
      <c r="E8" s="518"/>
      <c r="F8" s="518"/>
      <c r="G8" s="518"/>
      <c r="H8" s="518"/>
      <c r="I8" s="518"/>
      <c r="J8" s="518"/>
      <c r="K8" s="518"/>
      <c r="L8" s="518"/>
      <c r="M8" s="518"/>
      <c r="N8" s="518"/>
    </row>
    <row r="9" spans="1:14" s="111" customFormat="1" ht="17.25" customHeight="1">
      <c r="A9" s="517"/>
      <c r="B9" s="517"/>
      <c r="C9" s="518"/>
      <c r="D9" s="518"/>
      <c r="E9" s="518"/>
      <c r="F9" s="518"/>
      <c r="G9" s="518"/>
      <c r="H9" s="518"/>
      <c r="I9" s="518"/>
      <c r="J9" s="518"/>
      <c r="K9" s="518"/>
      <c r="L9" s="518"/>
      <c r="M9" s="518"/>
      <c r="N9" s="518"/>
    </row>
    <row r="10" spans="1:14" s="108" customFormat="1" ht="17.25" customHeight="1">
      <c r="A10" s="514"/>
      <c r="B10" s="514"/>
      <c r="C10" s="515"/>
      <c r="D10" s="515"/>
      <c r="E10" s="515"/>
      <c r="F10" s="515"/>
      <c r="G10" s="515"/>
      <c r="H10" s="515"/>
      <c r="I10" s="515"/>
      <c r="J10" s="515"/>
      <c r="K10" s="515"/>
      <c r="L10" s="515"/>
      <c r="M10" s="515"/>
      <c r="N10" s="515"/>
    </row>
    <row r="11" spans="1:14" s="108" customFormat="1" ht="17.25" customHeight="1">
      <c r="A11" s="112"/>
      <c r="B11" s="112"/>
      <c r="C11" s="548"/>
      <c r="D11" s="548"/>
      <c r="E11" s="548"/>
      <c r="F11" s="548"/>
      <c r="G11" s="548"/>
      <c r="H11" s="548"/>
      <c r="I11" s="548"/>
      <c r="J11" s="548"/>
      <c r="K11" s="548"/>
      <c r="L11" s="548"/>
      <c r="M11" s="548"/>
      <c r="N11" s="548"/>
    </row>
    <row r="12" spans="1:14" s="108" customFormat="1" ht="17.25" customHeight="1">
      <c r="A12" s="112"/>
      <c r="B12" s="112"/>
      <c r="C12" s="113"/>
      <c r="D12" s="113"/>
      <c r="E12" s="113"/>
      <c r="F12" s="113"/>
      <c r="G12" s="113"/>
      <c r="H12" s="113"/>
      <c r="I12" s="113"/>
      <c r="J12" s="113"/>
      <c r="K12" s="113"/>
      <c r="L12" s="113"/>
      <c r="M12" s="113"/>
      <c r="N12" s="113"/>
    </row>
    <row r="13" spans="1:17" s="108" customFormat="1" ht="17.25" customHeight="1">
      <c r="A13" s="514" t="s">
        <v>99</v>
      </c>
      <c r="B13" s="514"/>
      <c r="C13" s="514"/>
      <c r="D13" s="514"/>
      <c r="E13" s="514"/>
      <c r="F13" s="514"/>
      <c r="G13" s="514"/>
      <c r="H13" s="113"/>
      <c r="I13" s="113"/>
      <c r="J13" s="113"/>
      <c r="K13" s="515" t="s">
        <v>100</v>
      </c>
      <c r="L13" s="515"/>
      <c r="M13" s="515"/>
      <c r="N13" s="516">
        <f>P33</f>
        <v>0</v>
      </c>
      <c r="O13" s="516"/>
      <c r="P13" s="110" t="s">
        <v>395</v>
      </c>
      <c r="Q13" s="174"/>
    </row>
    <row r="14" spans="2:6" ht="12.75">
      <c r="B14" s="105"/>
      <c r="C14" s="105"/>
      <c r="D14" s="105"/>
      <c r="E14" s="105"/>
      <c r="F14" s="105"/>
    </row>
    <row r="15" spans="2:16" ht="12.75" customHeight="1">
      <c r="B15" s="105"/>
      <c r="C15" s="105"/>
      <c r="D15" s="105"/>
      <c r="E15" s="105"/>
      <c r="F15" s="105"/>
      <c r="I15" s="513" t="s">
        <v>101</v>
      </c>
      <c r="J15" s="513"/>
      <c r="K15" s="513"/>
      <c r="L15" s="114"/>
      <c r="M15" s="114" t="s">
        <v>102</v>
      </c>
      <c r="N15" s="114"/>
      <c r="O15" s="514"/>
      <c r="P15" s="514"/>
    </row>
    <row r="16" spans="2:6" ht="13.5" thickBot="1">
      <c r="B16" s="105"/>
      <c r="C16" s="105"/>
      <c r="D16" s="105"/>
      <c r="E16" s="105"/>
      <c r="F16" s="105"/>
    </row>
    <row r="17" spans="1:20" s="326" customFormat="1" ht="13.5" thickBot="1">
      <c r="A17" s="494" t="s">
        <v>8</v>
      </c>
      <c r="B17" s="494" t="s">
        <v>104</v>
      </c>
      <c r="C17" s="497" t="s">
        <v>105</v>
      </c>
      <c r="D17" s="494" t="s">
        <v>106</v>
      </c>
      <c r="E17" s="494" t="s">
        <v>107</v>
      </c>
      <c r="F17" s="496" t="s">
        <v>108</v>
      </c>
      <c r="G17" s="496"/>
      <c r="H17" s="496"/>
      <c r="I17" s="496"/>
      <c r="J17" s="496"/>
      <c r="K17" s="496"/>
      <c r="L17" s="496" t="s">
        <v>109</v>
      </c>
      <c r="M17" s="496"/>
      <c r="N17" s="496"/>
      <c r="O17" s="496"/>
      <c r="P17" s="496"/>
      <c r="Q17" s="325"/>
      <c r="R17" s="325"/>
      <c r="S17" s="325"/>
      <c r="T17" s="325"/>
    </row>
    <row r="18" spans="1:20" s="326" customFormat="1" ht="51.75" customHeight="1" thickBot="1">
      <c r="A18" s="495"/>
      <c r="B18" s="495"/>
      <c r="C18" s="498"/>
      <c r="D18" s="495"/>
      <c r="E18" s="495"/>
      <c r="F18" s="327" t="s">
        <v>110</v>
      </c>
      <c r="G18" s="328" t="s">
        <v>389</v>
      </c>
      <c r="H18" s="328" t="s">
        <v>390</v>
      </c>
      <c r="I18" s="328" t="s">
        <v>391</v>
      </c>
      <c r="J18" s="328" t="s">
        <v>392</v>
      </c>
      <c r="K18" s="327" t="s">
        <v>393</v>
      </c>
      <c r="L18" s="328" t="s">
        <v>111</v>
      </c>
      <c r="M18" s="328" t="s">
        <v>390</v>
      </c>
      <c r="N18" s="328" t="s">
        <v>391</v>
      </c>
      <c r="O18" s="328" t="s">
        <v>392</v>
      </c>
      <c r="P18" s="328" t="s">
        <v>394</v>
      </c>
      <c r="Q18" s="325"/>
      <c r="R18" s="325"/>
      <c r="S18" s="325"/>
      <c r="T18" s="325"/>
    </row>
    <row r="19" spans="1:20" s="326" customFormat="1" ht="13.5" thickBot="1">
      <c r="A19" s="329" t="s">
        <v>112</v>
      </c>
      <c r="B19" s="330" t="s">
        <v>74</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120"/>
      <c r="B20" s="121"/>
      <c r="C20" s="122" t="s">
        <v>153</v>
      </c>
      <c r="D20" s="123"/>
      <c r="E20" s="124">
        <v>48</v>
      </c>
      <c r="F20" s="125"/>
      <c r="G20" s="125"/>
      <c r="H20" s="125"/>
      <c r="I20" s="125"/>
      <c r="J20" s="125"/>
      <c r="K20" s="125"/>
      <c r="L20" s="125"/>
      <c r="M20" s="125"/>
      <c r="N20" s="125"/>
      <c r="O20" s="125"/>
      <c r="P20" s="126"/>
      <c r="R20" s="127"/>
      <c r="S20" s="127"/>
    </row>
    <row r="21" spans="1:19" ht="38.25" customHeight="1">
      <c r="A21" s="128">
        <v>1</v>
      </c>
      <c r="B21" s="129" t="s">
        <v>154</v>
      </c>
      <c r="C21" s="130" t="s">
        <v>347</v>
      </c>
      <c r="D21" s="131" t="s">
        <v>116</v>
      </c>
      <c r="E21" s="132">
        <v>1</v>
      </c>
      <c r="F21" s="133"/>
      <c r="G21" s="133"/>
      <c r="H21" s="133"/>
      <c r="I21" s="275"/>
      <c r="J21" s="275"/>
      <c r="K21" s="275"/>
      <c r="L21" s="275"/>
      <c r="M21" s="133"/>
      <c r="N21" s="133"/>
      <c r="O21" s="133"/>
      <c r="P21" s="134"/>
      <c r="R21" s="127"/>
      <c r="S21" s="127"/>
    </row>
    <row r="22" spans="1:19" ht="38.25" customHeight="1">
      <c r="A22" s="128">
        <v>2</v>
      </c>
      <c r="B22" s="129" t="s">
        <v>154</v>
      </c>
      <c r="C22" s="130" t="s">
        <v>348</v>
      </c>
      <c r="D22" s="131" t="s">
        <v>116</v>
      </c>
      <c r="E22" s="132">
        <v>1</v>
      </c>
      <c r="F22" s="133"/>
      <c r="G22" s="133"/>
      <c r="H22" s="133"/>
      <c r="I22" s="275"/>
      <c r="J22" s="275"/>
      <c r="K22" s="275"/>
      <c r="L22" s="275"/>
      <c r="M22" s="133"/>
      <c r="N22" s="133"/>
      <c r="O22" s="133"/>
      <c r="P22" s="134"/>
      <c r="R22" s="127"/>
      <c r="S22" s="127"/>
    </row>
    <row r="23" spans="1:19" ht="38.25" customHeight="1">
      <c r="A23" s="128">
        <v>3</v>
      </c>
      <c r="B23" s="129" t="s">
        <v>154</v>
      </c>
      <c r="C23" s="130" t="s">
        <v>349</v>
      </c>
      <c r="D23" s="131" t="s">
        <v>116</v>
      </c>
      <c r="E23" s="132">
        <v>6</v>
      </c>
      <c r="F23" s="133"/>
      <c r="G23" s="133"/>
      <c r="H23" s="133"/>
      <c r="I23" s="275"/>
      <c r="J23" s="275"/>
      <c r="K23" s="275"/>
      <c r="L23" s="275"/>
      <c r="M23" s="133"/>
      <c r="N23" s="133"/>
      <c r="O23" s="133"/>
      <c r="P23" s="134"/>
      <c r="R23" s="127"/>
      <c r="S23" s="127"/>
    </row>
    <row r="24" spans="1:19" ht="27" customHeight="1">
      <c r="A24" s="128">
        <v>4</v>
      </c>
      <c r="B24" s="129" t="s">
        <v>154</v>
      </c>
      <c r="C24" s="135" t="s">
        <v>167</v>
      </c>
      <c r="D24" s="136" t="s">
        <v>139</v>
      </c>
      <c r="E24" s="137">
        <f>SUM(E22:E23)</f>
        <v>7</v>
      </c>
      <c r="F24" s="133"/>
      <c r="G24" s="133"/>
      <c r="H24" s="133"/>
      <c r="I24" s="133"/>
      <c r="J24" s="133"/>
      <c r="K24" s="133"/>
      <c r="L24" s="133"/>
      <c r="M24" s="133"/>
      <c r="N24" s="133"/>
      <c r="O24" s="133"/>
      <c r="P24" s="134"/>
      <c r="R24" s="175"/>
      <c r="S24" s="127"/>
    </row>
    <row r="25" spans="1:17" ht="30" customHeight="1">
      <c r="A25" s="128">
        <v>5</v>
      </c>
      <c r="B25" s="129" t="s">
        <v>154</v>
      </c>
      <c r="C25" s="135" t="s">
        <v>168</v>
      </c>
      <c r="D25" s="136" t="s">
        <v>169</v>
      </c>
      <c r="E25" s="137">
        <f>E22*8.1+E23*5.4+9.3</f>
        <v>49.80000000000001</v>
      </c>
      <c r="F25" s="133"/>
      <c r="G25" s="133"/>
      <c r="H25" s="133"/>
      <c r="I25" s="133"/>
      <c r="J25" s="133"/>
      <c r="K25" s="133"/>
      <c r="L25" s="133"/>
      <c r="M25" s="133"/>
      <c r="N25" s="133"/>
      <c r="O25" s="133"/>
      <c r="P25" s="134"/>
      <c r="Q25" s="176"/>
    </row>
    <row r="26" spans="1:19" ht="27.75" customHeight="1">
      <c r="A26" s="128">
        <v>6</v>
      </c>
      <c r="B26" s="129" t="s">
        <v>154</v>
      </c>
      <c r="C26" s="135" t="s">
        <v>170</v>
      </c>
      <c r="D26" s="136" t="s">
        <v>169</v>
      </c>
      <c r="E26" s="137">
        <f>E25</f>
        <v>49.80000000000001</v>
      </c>
      <c r="F26" s="133"/>
      <c r="G26" s="133"/>
      <c r="H26" s="133"/>
      <c r="I26" s="133"/>
      <c r="J26" s="133"/>
      <c r="K26" s="133"/>
      <c r="L26" s="133"/>
      <c r="M26" s="133"/>
      <c r="N26" s="133"/>
      <c r="O26" s="133"/>
      <c r="P26" s="134"/>
      <c r="R26" s="127"/>
      <c r="S26" s="127"/>
    </row>
    <row r="27" spans="1:19" ht="30.75" customHeight="1">
      <c r="A27" s="128">
        <v>7</v>
      </c>
      <c r="B27" s="129" t="s">
        <v>154</v>
      </c>
      <c r="C27" s="135" t="s">
        <v>350</v>
      </c>
      <c r="D27" s="136" t="s">
        <v>169</v>
      </c>
      <c r="E27" s="137">
        <f>2.1*2+9.5+6*5.4+12*4.2+4.2+9.3</f>
        <v>110.00000000000001</v>
      </c>
      <c r="F27" s="133"/>
      <c r="G27" s="133"/>
      <c r="H27" s="133"/>
      <c r="I27" s="133"/>
      <c r="J27" s="133"/>
      <c r="K27" s="133"/>
      <c r="L27" s="133"/>
      <c r="M27" s="133"/>
      <c r="N27" s="133"/>
      <c r="O27" s="133"/>
      <c r="P27" s="134"/>
      <c r="R27" s="127"/>
      <c r="S27" s="127"/>
    </row>
    <row r="28" spans="1:22" ht="12.75">
      <c r="A28" s="177"/>
      <c r="B28" s="178"/>
      <c r="C28" s="122" t="s">
        <v>171</v>
      </c>
      <c r="D28" s="123"/>
      <c r="E28" s="124"/>
      <c r="F28" s="125"/>
      <c r="G28" s="133"/>
      <c r="H28" s="125"/>
      <c r="I28" s="125"/>
      <c r="J28" s="125"/>
      <c r="K28" s="125"/>
      <c r="L28" s="125"/>
      <c r="M28" s="125"/>
      <c r="N28" s="125"/>
      <c r="O28" s="125"/>
      <c r="P28" s="126"/>
      <c r="Q28" s="179"/>
      <c r="R28" s="180"/>
      <c r="S28" s="180"/>
      <c r="T28" s="179"/>
      <c r="U28" s="181"/>
      <c r="V28" s="179"/>
    </row>
    <row r="29" spans="1:22" ht="29.25" customHeight="1">
      <c r="A29" s="128">
        <v>1</v>
      </c>
      <c r="B29" s="129" t="s">
        <v>172</v>
      </c>
      <c r="C29" s="135" t="s">
        <v>351</v>
      </c>
      <c r="D29" s="136" t="s">
        <v>116</v>
      </c>
      <c r="E29" s="137">
        <v>1</v>
      </c>
      <c r="F29" s="133"/>
      <c r="G29" s="133"/>
      <c r="H29" s="133"/>
      <c r="I29" s="133"/>
      <c r="J29" s="133"/>
      <c r="K29" s="133"/>
      <c r="L29" s="133"/>
      <c r="M29" s="133"/>
      <c r="N29" s="133"/>
      <c r="O29" s="133"/>
      <c r="P29" s="134"/>
      <c r="Q29" s="179"/>
      <c r="R29" s="180"/>
      <c r="S29" s="180"/>
      <c r="T29" s="179"/>
      <c r="U29" s="181"/>
      <c r="V29" s="179"/>
    </row>
    <row r="30" spans="1:19" ht="27" customHeight="1" thickBot="1">
      <c r="A30" s="128">
        <v>2</v>
      </c>
      <c r="B30" s="129" t="s">
        <v>154</v>
      </c>
      <c r="C30" s="135" t="s">
        <v>167</v>
      </c>
      <c r="D30" s="136" t="s">
        <v>139</v>
      </c>
      <c r="E30" s="137">
        <f>SUM(E29:E29)</f>
        <v>1</v>
      </c>
      <c r="F30" s="133"/>
      <c r="G30" s="133"/>
      <c r="H30" s="133"/>
      <c r="I30" s="133"/>
      <c r="J30" s="133"/>
      <c r="K30" s="133"/>
      <c r="L30" s="133"/>
      <c r="M30" s="133"/>
      <c r="N30" s="133"/>
      <c r="O30" s="133"/>
      <c r="P30" s="134"/>
      <c r="R30" s="175"/>
      <c r="S30" s="127"/>
    </row>
    <row r="31" spans="1:22" ht="15.75" customHeight="1">
      <c r="A31" s="138"/>
      <c r="B31" s="139"/>
      <c r="C31" s="509" t="s">
        <v>48</v>
      </c>
      <c r="D31" s="509"/>
      <c r="E31" s="509"/>
      <c r="F31" s="509"/>
      <c r="G31" s="509"/>
      <c r="H31" s="509"/>
      <c r="I31" s="509"/>
      <c r="J31" s="509"/>
      <c r="K31" s="509"/>
      <c r="L31" s="140">
        <f>SUM(L22:L30)</f>
        <v>0</v>
      </c>
      <c r="M31" s="140">
        <f>SUM(M22:M30)</f>
        <v>0</v>
      </c>
      <c r="N31" s="140">
        <f>SUM(N22:N30)</f>
        <v>0</v>
      </c>
      <c r="O31" s="140">
        <f>SUM(O22:O30)</f>
        <v>0</v>
      </c>
      <c r="P31" s="141">
        <f>SUM(P22:P30)</f>
        <v>0</v>
      </c>
      <c r="Q31" s="179"/>
      <c r="R31" s="182"/>
      <c r="S31" s="179"/>
      <c r="T31" s="179"/>
      <c r="U31" s="181"/>
      <c r="V31" s="179"/>
    </row>
    <row r="32" spans="1:22" ht="15.75" customHeight="1">
      <c r="A32" s="142"/>
      <c r="C32" s="510" t="s">
        <v>141</v>
      </c>
      <c r="D32" s="510"/>
      <c r="E32" s="510"/>
      <c r="F32" s="510"/>
      <c r="G32" s="510"/>
      <c r="H32" s="510"/>
      <c r="I32" s="510"/>
      <c r="J32" s="510"/>
      <c r="K32" s="510"/>
      <c r="L32" s="143"/>
      <c r="M32" s="143"/>
      <c r="N32" s="143">
        <f>N31*0.03</f>
        <v>0</v>
      </c>
      <c r="O32" s="143"/>
      <c r="P32" s="144">
        <f>O32+N32</f>
        <v>0</v>
      </c>
      <c r="Q32" s="181"/>
      <c r="R32" s="179"/>
      <c r="S32" s="179"/>
      <c r="T32" s="179"/>
      <c r="U32" s="179"/>
      <c r="V32" s="179"/>
    </row>
    <row r="33" spans="1:22" ht="15.75" customHeight="1">
      <c r="A33" s="145"/>
      <c r="B33" s="146"/>
      <c r="C33" s="511" t="s">
        <v>142</v>
      </c>
      <c r="D33" s="511"/>
      <c r="E33" s="511"/>
      <c r="F33" s="511"/>
      <c r="G33" s="511"/>
      <c r="H33" s="511"/>
      <c r="I33" s="511"/>
      <c r="J33" s="511"/>
      <c r="K33" s="511"/>
      <c r="L33" s="147"/>
      <c r="M33" s="147">
        <f>M31+M32</f>
        <v>0</v>
      </c>
      <c r="N33" s="147">
        <f>N31+N32</f>
        <v>0</v>
      </c>
      <c r="O33" s="147">
        <f>O31+O32</f>
        <v>0</v>
      </c>
      <c r="P33" s="148">
        <f>P31+P32</f>
        <v>0</v>
      </c>
      <c r="Q33" s="179"/>
      <c r="R33" s="179"/>
      <c r="S33" s="179"/>
      <c r="T33" s="179"/>
      <c r="U33" s="179"/>
      <c r="V33" s="179"/>
    </row>
    <row r="34" spans="1:16" s="155" customFormat="1" ht="15.75" customHeight="1">
      <c r="A34" s="500"/>
      <c r="B34" s="500"/>
      <c r="C34" s="500"/>
      <c r="D34" s="500"/>
      <c r="E34" s="149"/>
      <c r="F34" s="150"/>
      <c r="G34" s="151"/>
      <c r="H34" s="151"/>
      <c r="I34" s="151"/>
      <c r="J34" s="152"/>
      <c r="K34" s="512" t="s">
        <v>48</v>
      </c>
      <c r="L34" s="512"/>
      <c r="M34" s="512"/>
      <c r="N34" s="512"/>
      <c r="O34" s="153"/>
      <c r="P34" s="154">
        <f>P33</f>
        <v>0</v>
      </c>
    </row>
    <row r="35" spans="1:16" s="155" customFormat="1" ht="15.75" customHeight="1">
      <c r="A35" s="506"/>
      <c r="B35" s="506"/>
      <c r="C35" s="506"/>
      <c r="D35" s="506"/>
      <c r="E35" s="506"/>
      <c r="F35" s="506"/>
      <c r="G35" s="506"/>
      <c r="H35" s="506"/>
      <c r="I35" s="506"/>
      <c r="J35" s="152"/>
      <c r="K35" s="505" t="s">
        <v>143</v>
      </c>
      <c r="L35" s="505"/>
      <c r="M35" s="505"/>
      <c r="N35" s="505"/>
      <c r="O35" s="156">
        <v>0.01</v>
      </c>
      <c r="P35" s="157">
        <f>P34*0.01</f>
        <v>0</v>
      </c>
    </row>
    <row r="36" spans="1:16" s="155" customFormat="1" ht="15.75" customHeight="1">
      <c r="A36" s="507"/>
      <c r="B36" s="507"/>
      <c r="C36" s="507"/>
      <c r="D36" s="507"/>
      <c r="E36" s="158"/>
      <c r="F36" s="159"/>
      <c r="G36" s="160"/>
      <c r="H36" s="160"/>
      <c r="I36" s="160"/>
      <c r="J36" s="152"/>
      <c r="K36" s="508" t="s">
        <v>144</v>
      </c>
      <c r="L36" s="508"/>
      <c r="M36" s="508"/>
      <c r="N36" s="508"/>
      <c r="O36" s="161"/>
      <c r="P36" s="157"/>
    </row>
    <row r="37" spans="1:16" s="155" customFormat="1" ht="15.75" customHeight="1">
      <c r="A37" s="500"/>
      <c r="B37" s="500"/>
      <c r="C37" s="500"/>
      <c r="D37" s="500"/>
      <c r="E37" s="162"/>
      <c r="F37" s="159"/>
      <c r="G37" s="160"/>
      <c r="H37" s="160"/>
      <c r="I37" s="160"/>
      <c r="J37" s="152"/>
      <c r="K37" s="505" t="s">
        <v>145</v>
      </c>
      <c r="L37" s="505"/>
      <c r="M37" s="505"/>
      <c r="N37" s="505"/>
      <c r="O37" s="156">
        <v>0.01</v>
      </c>
      <c r="P37" s="157">
        <f>P34*0.01</f>
        <v>0</v>
      </c>
    </row>
    <row r="38" spans="1:16" s="155" customFormat="1" ht="15.75" customHeight="1">
      <c r="A38" s="500"/>
      <c r="B38" s="500"/>
      <c r="C38" s="500"/>
      <c r="D38" s="500"/>
      <c r="E38" s="163"/>
      <c r="F38" s="159"/>
      <c r="G38" s="160"/>
      <c r="H38" s="160"/>
      <c r="I38" s="160"/>
      <c r="J38" s="152"/>
      <c r="K38" s="505" t="s">
        <v>146</v>
      </c>
      <c r="L38" s="505"/>
      <c r="M38" s="505"/>
      <c r="N38" s="505"/>
      <c r="O38" s="164">
        <v>0.2409</v>
      </c>
      <c r="P38" s="157">
        <f>M33*0.2409</f>
        <v>0</v>
      </c>
    </row>
    <row r="39" spans="1:16" s="155" customFormat="1" ht="15.75" customHeight="1">
      <c r="A39" s="500"/>
      <c r="B39" s="500"/>
      <c r="C39" s="500"/>
      <c r="D39" s="500"/>
      <c r="E39" s="165"/>
      <c r="F39" s="166"/>
      <c r="G39" s="160"/>
      <c r="H39" s="160"/>
      <c r="I39" s="160"/>
      <c r="J39" s="152"/>
      <c r="K39" s="505" t="s">
        <v>147</v>
      </c>
      <c r="L39" s="505"/>
      <c r="M39" s="505"/>
      <c r="N39" s="505"/>
      <c r="O39" s="167"/>
      <c r="P39" s="168">
        <f>((P38+P37)+P35)+P34</f>
        <v>0</v>
      </c>
    </row>
    <row r="40" spans="1:16" s="155" customFormat="1" ht="15.75" customHeight="1">
      <c r="A40" s="500"/>
      <c r="B40" s="500"/>
      <c r="C40" s="500"/>
      <c r="D40" s="500"/>
      <c r="J40" s="152"/>
      <c r="K40" s="505" t="s">
        <v>148</v>
      </c>
      <c r="L40" s="505"/>
      <c r="M40" s="505"/>
      <c r="N40" s="505"/>
      <c r="O40" s="164">
        <v>0.21</v>
      </c>
      <c r="P40" s="157">
        <f>P39*O40</f>
        <v>0</v>
      </c>
    </row>
    <row r="41" spans="1:16" s="155" customFormat="1" ht="15.75" customHeight="1">
      <c r="A41" s="500"/>
      <c r="B41" s="500"/>
      <c r="C41" s="500"/>
      <c r="D41" s="500"/>
      <c r="E41" s="169"/>
      <c r="J41" s="152"/>
      <c r="K41" s="501" t="s">
        <v>149</v>
      </c>
      <c r="L41" s="501"/>
      <c r="M41" s="501"/>
      <c r="N41" s="501"/>
      <c r="O41" s="170"/>
      <c r="P41" s="171">
        <f>P40+P39</f>
        <v>0</v>
      </c>
    </row>
    <row r="42" spans="3:22" s="108" customFormat="1" ht="12.75">
      <c r="C42" s="109"/>
      <c r="D42" s="109"/>
      <c r="E42" s="109"/>
      <c r="Q42" s="172"/>
      <c r="R42" s="172"/>
      <c r="S42" s="172"/>
      <c r="T42" s="172"/>
      <c r="U42" s="172"/>
      <c r="V42" s="172"/>
    </row>
    <row r="43" spans="1:22" s="108" customFormat="1" ht="12.75">
      <c r="A43" s="499" t="s">
        <v>49</v>
      </c>
      <c r="B43" s="499"/>
      <c r="C43" s="173" t="s">
        <v>2</v>
      </c>
      <c r="D43" s="504"/>
      <c r="E43" s="504"/>
      <c r="G43" s="499" t="s">
        <v>150</v>
      </c>
      <c r="H43" s="499"/>
      <c r="I43" s="503" t="s">
        <v>2</v>
      </c>
      <c r="J43" s="503"/>
      <c r="K43" s="503"/>
      <c r="L43" s="503"/>
      <c r="M43" s="503"/>
      <c r="N43" s="504"/>
      <c r="O43" s="504"/>
      <c r="R43" s="172"/>
      <c r="S43" s="172"/>
      <c r="T43" s="172"/>
      <c r="U43" s="172"/>
      <c r="V43" s="172"/>
    </row>
    <row r="44" spans="3:22" s="108" customFormat="1" ht="12.75">
      <c r="C44" s="67" t="s">
        <v>50</v>
      </c>
      <c r="D44" s="109"/>
      <c r="E44" s="109"/>
      <c r="K44" s="67" t="s">
        <v>50</v>
      </c>
      <c r="R44" s="172"/>
      <c r="S44" s="172"/>
      <c r="T44" s="172"/>
      <c r="U44" s="172"/>
      <c r="V44" s="172"/>
    </row>
    <row r="45" spans="3:5" s="108" customFormat="1" ht="12.75">
      <c r="C45" s="109"/>
      <c r="D45" s="109"/>
      <c r="E45" s="109"/>
    </row>
    <row r="46" spans="1:5" s="108" customFormat="1" ht="12.75">
      <c r="A46" s="499"/>
      <c r="B46" s="499"/>
      <c r="C46" s="109"/>
      <c r="D46" s="109"/>
      <c r="E46" s="109"/>
    </row>
    <row r="47" spans="3:5" s="108" customFormat="1" ht="12.75">
      <c r="C47" s="109"/>
      <c r="D47" s="109"/>
      <c r="E47" s="109"/>
    </row>
    <row r="48" spans="3:5" s="108" customFormat="1" ht="12.75">
      <c r="C48" s="109"/>
      <c r="D48" s="109"/>
      <c r="E48" s="109"/>
    </row>
    <row r="49" spans="3:5" s="108" customFormat="1" ht="12.75">
      <c r="C49" s="109"/>
      <c r="D49" s="109"/>
      <c r="E49" s="109"/>
    </row>
    <row r="50" spans="3:5" s="108" customFormat="1" ht="12.75">
      <c r="C50" s="109"/>
      <c r="D50" s="109"/>
      <c r="E50" s="109"/>
    </row>
    <row r="51" spans="3:5" s="108" customFormat="1" ht="12.75">
      <c r="C51" s="109"/>
      <c r="D51" s="109"/>
      <c r="E51" s="109"/>
    </row>
    <row r="52" spans="3:5" s="108" customFormat="1" ht="12.75">
      <c r="C52" s="109"/>
      <c r="D52" s="109"/>
      <c r="E52" s="109"/>
    </row>
    <row r="53" spans="3:5" s="108" customFormat="1" ht="12.75">
      <c r="C53" s="109"/>
      <c r="D53" s="109"/>
      <c r="E53" s="109"/>
    </row>
    <row r="54" spans="3:5" s="108" customFormat="1" ht="12.75">
      <c r="C54" s="109"/>
      <c r="D54" s="109"/>
      <c r="E54" s="109"/>
    </row>
    <row r="55" spans="3:5" s="108" customFormat="1" ht="12.75">
      <c r="C55" s="109"/>
      <c r="D55" s="109"/>
      <c r="E55" s="109"/>
    </row>
    <row r="56" spans="3:5" s="108" customFormat="1" ht="12.75">
      <c r="C56" s="109"/>
      <c r="D56" s="109"/>
      <c r="E56" s="109"/>
    </row>
    <row r="57" spans="3:5" s="108" customFormat="1" ht="12.75">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sheetData>
  <sheetProtection selectLockedCells="1" selectUnlockedCells="1"/>
  <mergeCells count="52">
    <mergeCell ref="O1:P1"/>
    <mergeCell ref="D2:H2"/>
    <mergeCell ref="C3:N3"/>
    <mergeCell ref="C4:N4"/>
    <mergeCell ref="A9:B9"/>
    <mergeCell ref="C9:N9"/>
    <mergeCell ref="A6:B6"/>
    <mergeCell ref="C6:N6"/>
    <mergeCell ref="A7:B7"/>
    <mergeCell ref="C7:N7"/>
    <mergeCell ref="A8:B8"/>
    <mergeCell ref="C8:N8"/>
    <mergeCell ref="I15:K15"/>
    <mergeCell ref="O15:P15"/>
    <mergeCell ref="A10:B10"/>
    <mergeCell ref="C10:N10"/>
    <mergeCell ref="C11:N11"/>
    <mergeCell ref="A13:G13"/>
    <mergeCell ref="K13:M13"/>
    <mergeCell ref="N13:O13"/>
    <mergeCell ref="C31:K31"/>
    <mergeCell ref="C32:K32"/>
    <mergeCell ref="C33:K33"/>
    <mergeCell ref="A34:D34"/>
    <mergeCell ref="K34:N34"/>
    <mergeCell ref="A35:I35"/>
    <mergeCell ref="K35:N35"/>
    <mergeCell ref="A36:D36"/>
    <mergeCell ref="K36:N36"/>
    <mergeCell ref="A37:D37"/>
    <mergeCell ref="K37:N37"/>
    <mergeCell ref="A38:D38"/>
    <mergeCell ref="K38:N38"/>
    <mergeCell ref="A39:D39"/>
    <mergeCell ref="K39:N39"/>
    <mergeCell ref="A40:D40"/>
    <mergeCell ref="K40:N40"/>
    <mergeCell ref="A46:B46"/>
    <mergeCell ref="A41:D41"/>
    <mergeCell ref="K41:N41"/>
    <mergeCell ref="A43:B43"/>
    <mergeCell ref="D43:E43"/>
    <mergeCell ref="G43:H43"/>
    <mergeCell ref="I43:M43"/>
    <mergeCell ref="N43:O43"/>
    <mergeCell ref="E17:E18"/>
    <mergeCell ref="F17:K17"/>
    <mergeCell ref="L17:P17"/>
    <mergeCell ref="A17:A18"/>
    <mergeCell ref="B17:B18"/>
    <mergeCell ref="C17:C18"/>
    <mergeCell ref="D17:D18"/>
  </mergeCells>
  <printOptions/>
  <pageMargins left="0.35" right="0.5597222222222222" top="0.5201388888888889" bottom="0.5097222222222222" header="0.5118055555555555" footer="0.5118055555555555"/>
  <pageSetup horizontalDpi="300" verticalDpi="300" orientation="landscape" paperSize="9" scale="95"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Reinis</dc:creator>
  <cp:keywords/>
  <dc:description/>
  <cp:lastModifiedBy>ilga.vieglina</cp:lastModifiedBy>
  <cp:lastPrinted>2013-10-01T14:22:37Z</cp:lastPrinted>
  <dcterms:created xsi:type="dcterms:W3CDTF">2013-10-01T12:56:35Z</dcterms:created>
  <dcterms:modified xsi:type="dcterms:W3CDTF">2014-02-13T14:38:50Z</dcterms:modified>
  <cp:category/>
  <cp:version/>
  <cp:contentType/>
  <cp:contentStatus/>
</cp:coreProperties>
</file>